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worksheets/sheet3.xml" ContentType="application/vnd.openxmlformats-officedocument.spreadsheetml.worksheet+xml"/>
  <Override PartName="/xl/drawings/drawing3.xml" ContentType="application/vnd.openxmlformats-officedocument.drawing+xml"/>
  <Override PartName="/xl/worksheets/sheet4.xml" ContentType="application/vnd.openxmlformats-officedocument.spreadsheetml.worksheet+xml"/>
  <Override PartName="/xl/drawings/drawing4.xml" ContentType="application/vnd.openxmlformats-officedocument.drawing+xml"/>
  <Override PartName="/xl/tables/table1.xml" ContentType="application/vnd.openxmlformats-officedocument.spreadsheetml.table+xml"/>
  <Override PartName="/xl/worksheets/sheet5.xml" ContentType="application/vnd.openxmlformats-officedocument.spreadsheetml.worksheet+xml"/>
  <Override PartName="/xl/drawings/drawing5.xml" ContentType="application/vnd.openxmlformats-officedocument.drawing+xml"/>
  <Override PartName="/xl/tables/table2.xml" ContentType="application/vnd.openxmlformats-officedocument.spreadsheetml.table+xml"/>
  <Override PartName="/xl/worksheets/sheet6.xml" ContentType="application/vnd.openxmlformats-officedocument.spreadsheetml.worksheet+xml"/>
  <Override PartName="/xl/drawings/drawing6.xml" ContentType="application/vnd.openxmlformats-officedocument.drawing+xml"/>
  <Override PartName="/xl/tables/table3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ba9f37d4c6408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Огляд" sheetId="1" r:id="R27cc137599294b9f"/>
    <x:sheet xmlns:r="http://schemas.openxmlformats.org/officeDocument/2006/relationships" name="Налаштування" sheetId="2" r:id="R29393c96827f4479"/>
    <x:sheet xmlns:r="http://schemas.openxmlformats.org/officeDocument/2006/relationships" name="План на рік" sheetId="3" r:id="Re587cf959e544c16"/>
    <x:sheet xmlns:r="http://schemas.openxmlformats.org/officeDocument/2006/relationships" name="Щоденні факти" sheetId="4" r:id="R56dec0129f844b62"/>
    <x:sheet xmlns:r="http://schemas.openxmlformats.org/officeDocument/2006/relationships" name="Щоденні звіти" sheetId="5" r:id="R7d3eb7624dc34738"/>
    <x:sheet xmlns:r="http://schemas.openxmlformats.org/officeDocument/2006/relationships" name="Звіти відділів" sheetId="6" r:id="R6a507d4124b34e52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3">
    <x:numFmt numFmtId="200" formatCode="#,##0.00"/>
    <x:numFmt numFmtId="201" formatCode="yyyy-mm-dd"/>
    <x:numFmt numFmtId="202" formatCode="0.0%"/>
  </x:numFmts>
  <x:fonts count="5">
    <x:font>
      <x:sz val="11"/>
      <x:name val="Carlito"/>
    </x:font>
    <x:font>
      <x:sz val="10"/>
      <x:color rgb="FF203D31"/>
      <x:name val="Arial"/>
    </x:font>
    <x:font>
      <x:b/>
      <x:sz val="16"/>
      <x:color rgb="FF174532"/>
      <x:name val="Arial"/>
    </x:font>
    <x:font>
      <x:b/>
      <x:sz val="10"/>
      <x:color rgb="FF8C4A2A"/>
      <x:name val="Arial"/>
    </x:font>
    <x:font>
      <x:b/>
      <x:sz val="10"/>
      <x:color rgb="FFFFFFFF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FFF5D6"/>
      </x:patternFill>
    </x:fill>
    <x:fill>
      <x:patternFill patternType="solid">
        <x:fgColor rgb="FF214333"/>
      </x:patternFill>
    </x:fill>
    <x:fill>
      <x:patternFill patternType="solid">
        <x:fgColor rgb="FFE9EEEA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24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3" fillId="0" borderId="0" xfId="0" applyNumberFormat="1" applyFont="1" applyFill="1" applyBorder="1"/>
    <x:xf numFmtId="0" fontId="1" fillId="2" borderId="0" xfId="0" applyNumberFormat="1" applyFont="1" applyFill="1" applyBorder="1"/>
    <x:xf numFmtId="0" fontId="1" fillId="3" borderId="0" xfId="0" applyNumberFormat="1" applyFont="1" applyFill="1" applyBorder="1"/>
    <x:xf numFmtId="0" fontId="4" fillId="3" borderId="0" xfId="0" applyNumberFormat="1" applyFont="1" applyFill="1" applyBorder="1"/>
    <x:xf numFmtId="0" fontId="4" fillId="3" borderId="0" xfId="0" applyNumberFormat="1" applyFont="1" applyFill="1" applyBorder="1" applyAlignment="1">
      <x:alignment wrapText="1"/>
    </x:xf>
    <x:xf numFmtId="0" fontId="4" fillId="3" borderId="0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/>
    <x:xf numFmtId="0" fontId="1" fillId="0" borderId="0" xfId="0" applyNumberFormat="1" applyFont="1" applyFill="1" applyBorder="1" applyAlignment="1">
      <x:alignment wrapText="1"/>
    </x:xf>
    <x:xf numFmtId="0" fontId="1" fillId="2" borderId="0" xfId="0" applyNumberFormat="1" applyFont="1" applyFill="1" applyBorder="1" applyAlignment="1">
      <x:alignment wrapText="1"/>
    </x:xf>
    <x:xf numFmtId="0" fontId="1" fillId="4" borderId="0" xfId="0" applyNumberFormat="1" applyFont="1" applyFill="1" applyBorder="1" applyAlignment="1">
      <x:alignment wrapText="1"/>
    </x:xf>
    <x:xf numFmtId="200" fontId="1" fillId="2" borderId="0" xfId="0" applyNumberFormat="1" applyFont="1" applyFill="1" applyBorder="1"/>
    <x:xf numFmtId="201" fontId="1" fillId="0" borderId="0" xfId="0" applyNumberFormat="1" applyFont="1" applyFill="1" applyBorder="1"/>
    <x:xf numFmtId="201" fontId="1" fillId="2" borderId="0" xfId="0" applyNumberFormat="1" applyFont="1" applyFill="1" applyBorder="1"/>
    <x:xf numFmtId="200" fontId="1" fillId="0" borderId="0" xfId="0" applyNumberFormat="1" applyFont="1" applyFill="1" applyBorder="1" applyAlignment="1">
      <x:alignment wrapText="1"/>
    </x:xf>
    <x:xf numFmtId="202" fontId="1" fillId="0" borderId="0" xfId="0" applyNumberFormat="1" applyFont="1" applyFill="1" applyBorder="1" applyAlignment="1">
      <x:alignment wrapText="1"/>
    </x:xf>
    <x:xf numFmtId="0" fontId="1" fillId="0" borderId="0" xfId="0" applyNumberFormat="1" applyFont="1" applyFill="1" applyBorder="1" applyAlignment="1">
      <x:alignment horizontal="center"/>
    </x:xf>
    <x:xf numFmtId="0" fontId="0" fillId="2" borderId="0" xfId="0" applyNumberFormat="1" applyFont="1" applyFill="1" applyBorder="1"/>
    <x:xf numFmtId="0" fontId="0" fillId="4" borderId="0" xfId="0" applyNumberFormat="1" applyFont="1" applyFill="1" applyBorder="1"/>
    <x:xf numFmtId="0" fontId="0" fillId="2" borderId="0" xfId="0" applyNumberFormat="1" applyFont="1" applyFill="1" applyBorder="1" applyAlignment="1">
      <x:alignment wrapText="1"/>
    </x:xf>
    <x:xf numFmtId="0" fontId="0" fillId="4" borderId="0" xfId="0" applyNumberFormat="1" applyFont="1" applyFill="1" applyBorder="1" applyAlignment="1">
      <x:alignment wrapText="1"/>
    </x:xf>
    <x:xf numFmtId="201" fontId="1" fillId="2" borderId="0" xfId="0" applyNumberFormat="1" applyFont="1" applyFill="1" applyBorder="1" applyAlignment="1">
      <x:alignment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de00f2ae4da4a51" /><Relationship Type="http://schemas.openxmlformats.org/officeDocument/2006/relationships/theme" Target="/xl/theme/theme1.xml" Id="R255d9ac2fbb149ee" /><Relationship Type="http://schemas.openxmlformats.org/officeDocument/2006/relationships/sharedStrings" Target="/xl/sharedStrings.xml" Id="Rc0a6d71557cc455c" /><Relationship Type="http://schemas.openxmlformats.org/officeDocument/2006/relationships/worksheet" Target="/xl/worksheets/sheet1.xml" Id="R27cc137599294b9f" /><Relationship Type="http://schemas.openxmlformats.org/officeDocument/2006/relationships/worksheet" Target="/xl/worksheets/sheet2.xml" Id="R29393c96827f4479" /><Relationship Type="http://schemas.openxmlformats.org/officeDocument/2006/relationships/worksheet" Target="/xl/worksheets/sheet3.xml" Id="Re587cf959e544c16" /><Relationship Type="http://schemas.openxmlformats.org/officeDocument/2006/relationships/worksheet" Target="/xl/worksheets/sheet4.xml" Id="R56dec0129f844b62" /><Relationship Type="http://schemas.openxmlformats.org/officeDocument/2006/relationships/worksheet" Target="/xl/worksheets/sheet5.xml" Id="R7d3eb7624dc34738" /><Relationship Type="http://schemas.openxmlformats.org/officeDocument/2006/relationships/worksheet" Target="/xl/worksheets/sheet6.xml" Id="R6a507d4124b34e52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7ca909ad73224af5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2.png" Id="R1ce8848599e0419f" /></Relationships>
</file>

<file path=xl/drawings/_rels/drawing3.xml.rels>&#65279;<?xml version="1.0" encoding="utf-8"?><Relationships xmlns="http://schemas.openxmlformats.org/package/2006/relationships"><Relationship Type="http://schemas.openxmlformats.org/officeDocument/2006/relationships/image" Target="/xl/media/image3.png" Id="Rae409c7bbfef4944" /></Relationships>
</file>

<file path=xl/drawings/_rels/drawing4.xml.rels>&#65279;<?xml version="1.0" encoding="utf-8"?><Relationships xmlns="http://schemas.openxmlformats.org/package/2006/relationships"><Relationship Type="http://schemas.openxmlformats.org/officeDocument/2006/relationships/image" Target="/xl/media/image4.png" Id="Re9a84f2bfe7543fb" /></Relationships>
</file>

<file path=xl/drawings/_rels/drawing5.xml.rels>&#65279;<?xml version="1.0" encoding="utf-8"?><Relationships xmlns="http://schemas.openxmlformats.org/package/2006/relationships"><Relationship Type="http://schemas.openxmlformats.org/officeDocument/2006/relationships/image" Target="/xl/media/image5.png" Id="R9af8614af3804f73" /></Relationships>
</file>

<file path=xl/drawings/_rels/drawing6.xml.rels>&#65279;<?xml version="1.0" encoding="utf-8"?><Relationships xmlns="http://schemas.openxmlformats.org/package/2006/relationships"><Relationship Type="http://schemas.openxmlformats.org/officeDocument/2006/relationships/image" Target="/xl/media/image6.png" Id="Rb5a7cfe523bf45bb" /></Relationships>
</file>

<file path=xl/drawings/drawing1.xml><?xml version="1.0" encoding="utf-8"?>
<xdr:wsDr xmlns:xdr="http://schemas.openxmlformats.org/drawingml/2006/spreadsheetDrawing">
  <xdr:oneCellAnchor>
    <xdr:from>
      <xdr:col>8</xdr:col>
      <xdr:colOff>0</xdr:colOff>
      <xdr:row>0</xdr:row>
      <xdr:rowOff>0</xdr:rowOff>
    </xdr:from>
    <xdr:ext cx="1714500" cy="457200"/>
    <xdr:pic>
      <xdr:nvPicPr>
        <xdr:cNvPr id="1" name="02b9ced6-dc1f-4d77-9fc0-cc425cf3a1ab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7ca909ad73224af5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</xdr:wsDr>
</file>

<file path=xl/drawings/drawing2.xml><?xml version="1.0" encoding="utf-8"?>
<xdr:wsDr xmlns:xdr="http://schemas.openxmlformats.org/drawingml/2006/spreadsheetDrawing">
  <xdr:oneCellAnchor>
    <xdr:from>
      <xdr:col>8</xdr:col>
      <xdr:colOff>0</xdr:colOff>
      <xdr:row>0</xdr:row>
      <xdr:rowOff>0</xdr:rowOff>
    </xdr:from>
    <xdr:ext cx="1714500" cy="457200"/>
    <xdr:pic>
      <xdr:nvPicPr>
        <xdr:cNvPr id="1" name="b68ed9bc-1ae1-4842-8c6e-f7aacfcd1a3b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1ce8848599e0419f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</xdr:wsDr>
</file>

<file path=xl/drawings/drawing3.xml><?xml version="1.0" encoding="utf-8"?>
<xdr:wsDr xmlns:xdr="http://schemas.openxmlformats.org/drawingml/2006/spreadsheetDrawing">
  <xdr:oneCellAnchor>
    <xdr:from>
      <xdr:col>8</xdr:col>
      <xdr:colOff>0</xdr:colOff>
      <xdr:row>0</xdr:row>
      <xdr:rowOff>0</xdr:rowOff>
    </xdr:from>
    <xdr:ext cx="1714500" cy="457200"/>
    <xdr:pic>
      <xdr:nvPicPr>
        <xdr:cNvPr id="1" name="50839730-16f4-4097-a030-54292838e18b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ae409c7bbfef4944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</xdr:wsDr>
</file>

<file path=xl/drawings/drawing4.xml><?xml version="1.0" encoding="utf-8"?>
<xdr:wsDr xmlns:xdr="http://schemas.openxmlformats.org/drawingml/2006/spreadsheetDrawing">
  <xdr:oneCellAnchor>
    <xdr:from>
      <xdr:col>8</xdr:col>
      <xdr:colOff>0</xdr:colOff>
      <xdr:row>0</xdr:row>
      <xdr:rowOff>0</xdr:rowOff>
    </xdr:from>
    <xdr:ext cx="1714500" cy="457200"/>
    <xdr:pic>
      <xdr:nvPicPr>
        <xdr:cNvPr id="1" name="26bd1364-cc28-467c-9673-a71716324750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e9a84f2bfe7543fb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</xdr:wsDr>
</file>

<file path=xl/drawings/drawing5.xml><?xml version="1.0" encoding="utf-8"?>
<xdr:wsDr xmlns:xdr="http://schemas.openxmlformats.org/drawingml/2006/spreadsheetDrawing">
  <xdr:oneCellAnchor>
    <xdr:from>
      <xdr:col>8</xdr:col>
      <xdr:colOff>0</xdr:colOff>
      <xdr:row>0</xdr:row>
      <xdr:rowOff>0</xdr:rowOff>
    </xdr:from>
    <xdr:ext cx="1714500" cy="457200"/>
    <xdr:pic>
      <xdr:nvPicPr>
        <xdr:cNvPr id="1" name="8e205d0d-df46-4072-9bac-060ba6251f5e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9af8614af3804f73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</xdr:wsDr>
</file>

<file path=xl/drawings/drawing6.xml><?xml version="1.0" encoding="utf-8"?>
<xdr:wsDr xmlns:xdr="http://schemas.openxmlformats.org/drawingml/2006/spreadsheetDrawing">
  <xdr:oneCellAnchor>
    <xdr:from>
      <xdr:col>8</xdr:col>
      <xdr:colOff>0</xdr:colOff>
      <xdr:row>0</xdr:row>
      <xdr:rowOff>0</xdr:rowOff>
    </xdr:from>
    <xdr:ext cx="1714500" cy="457200"/>
    <xdr:pic>
      <xdr:nvPicPr>
        <xdr:cNvPr id="1" name="173c0bde-4b9a-4396-875c-76a15010df0b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b5a7cfe523bf45bb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</xdr:wsDr>
</file>

<file path=xl/tables/table1.xml><?xml version="1.0" encoding="utf-8"?>
<x:table xmlns:x="http://schemas.openxmlformats.org/spreadsheetml/2006/main" id="1" name="ЩоденніФакти" displayName="ЩоденніФакти" ref="A6:N372" headerRowCount="1" totalsRowCount="0" totalsRowShown="0">
  <x:autoFilter ref="A6:N372"/>
  <x:tableColumns count="14">
    <x:tableColumn id="1" name="Дата"/>
    <x:tableColumn id="2" name="P01"/>
    <x:tableColumn id="3" name="P02"/>
    <x:tableColumn id="4" name="P03"/>
    <x:tableColumn id="5" name="P04"/>
    <x:tableColumn id="6" name="P05"/>
    <x:tableColumn id="7" name="P06"/>
    <x:tableColumn id="8" name="P07"/>
    <x:tableColumn id="9" name="P08"/>
    <x:tableColumn id="10" name="P09"/>
    <x:tableColumn id="11" name="P10"/>
    <x:tableColumn id="12" name="P11"/>
    <x:tableColumn id="13" name="P12"/>
    <x:tableColumn id="14" name="Перевірка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2" name="ЩоденніЗвіти" displayName="ЩоденніЗвіти" ref="A6:N372" headerRowCount="1" totalsRowCount="0" totalsRowShown="0">
  <x:autoFilter ref="A6:N372"/>
  <x:tableColumns count="14">
    <x:tableColumn id="1" name="Дата"/>
    <x:tableColumn id="2" name="D01"/>
    <x:tableColumn id="3" name="D02"/>
    <x:tableColumn id="4" name="D03"/>
    <x:tableColumn id="5" name="D04"/>
    <x:tableColumn id="6" name="D05"/>
    <x:tableColumn id="7" name="D06"/>
    <x:tableColumn id="8" name="D07"/>
    <x:tableColumn id="9" name="D08"/>
    <x:tableColumn id="10" name="D09"/>
    <x:tableColumn id="11" name="D10"/>
    <x:tableColumn id="12" name="D11"/>
    <x:tableColumn id="13" name="D12"/>
    <x:tableColumn id="14" name="Перевірка"/>
  </x:tableColumns>
  <x:tableStyleInfo name="TableStyleMedium2" showFirstColumn="0" showLastColumn="0" showRowStripes="1" showColumnStripes="0"/>
</x:table>
</file>

<file path=xl/tables/table3.xml><?xml version="1.0" encoding="utf-8"?>
<x:table xmlns:x="http://schemas.openxmlformats.org/spreadsheetml/2006/main" id="3" name="ЗвітиВідділів" displayName="ЗвітиВідділів" ref="A6:L806" headerRowCount="1" totalsRowCount="0" totalsRowShown="0">
  <x:autoFilter ref="A6:L806"/>
  <x:tableColumns count="12">
    <x:tableColumn id="1" name="Код"/>
    <x:tableColumn id="2" name="Відділ"/>
    <x:tableColumn id="3" name="Тип"/>
    <x:tableColumn id="4" name="Початок"/>
    <x:tableColumn id="5" name="Кінець"/>
    <x:tableColumn id="6" name="Підсумок"/>
    <x:tableColumn id="7" name="Проблема / ризик"/>
    <x:tableColumn id="8" name="Потрібне рішення"/>
    <x:tableColumn id="9" name="Наступна дія"/>
    <x:tableColumn id="10" name="Відповідальна роль"/>
    <x:tableColumn id="11" name="Перевірка"/>
    <x:tableColumn id="12" name="Примітка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9d0e6af476704e65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drawing" Target="/xl/drawings/drawing2.xml" Id="Rda4716f0860a477d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drawing" Target="/xl/drawings/drawing3.xml" Id="R99262c11308b4ee7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drawing" Target="/xl/drawings/drawing4.xml" Id="R0f1e6401f94b4c19" /><Relationship Type="http://schemas.openxmlformats.org/officeDocument/2006/relationships/table" Target="/xl/tables/table1.xml" Id="R4f1cebda920e40d9" /></Relationships>
</file>

<file path=xl/worksheets/_rels/sheet5.xml.rels>&#65279;<?xml version="1.0" encoding="utf-8"?><Relationships xmlns="http://schemas.openxmlformats.org/package/2006/relationships"><Relationship Type="http://schemas.openxmlformats.org/officeDocument/2006/relationships/drawing" Target="/xl/drawings/drawing5.xml" Id="R65e568dfec2b48b6" /><Relationship Type="http://schemas.openxmlformats.org/officeDocument/2006/relationships/table" Target="/xl/tables/table2.xml" Id="Rcc4f6f5787284a3c" /></Relationships>
</file>

<file path=xl/worksheets/_rels/sheet6.xml.rels>&#65279;<?xml version="1.0" encoding="utf-8"?><Relationships xmlns="http://schemas.openxmlformats.org/package/2006/relationships"><Relationship Type="http://schemas.openxmlformats.org/officeDocument/2006/relationships/drawing" Target="/xl/drawings/drawing6.xml" Id="R24758e7e4d504f83" /><Relationship Type="http://schemas.openxmlformats.org/officeDocument/2006/relationships/table" Target="/xl/tables/table3.xml" Id="R65281b1cc32440f0" /></Relationships>
</file>

<file path=xl/worksheets/sheet1.xml><?xml version="1.0" encoding="utf-8"?>
<x:worksheet xmlns:x="http://schemas.openxmlformats.org/spreadsheetml/2006/main">
  <x:sheetViews>
    <x:sheetView showGridLines="0" workbookViewId="0">
      <x:pane xSplit="1" ySplit="11" topLeftCell="B12" activePane="bottomRight" state="frozen"/>
    </x:sheetView>
  </x:sheetViews>
  <x:sheetFormatPr defaultRowHeight="15"/>
  <x:cols>
    <x:col min="1" max="1" width="11.25" hidden="0" customWidth="1"/>
    <x:col min="2" max="2" width="18.75" hidden="0" customWidth="1"/>
    <x:col min="3" max="3" width="27.5" hidden="0" customWidth="1"/>
    <x:col min="4" max="4" width="11.880000114440918" hidden="0" customWidth="1"/>
    <x:col min="5" max="5" width="16.25" hidden="0" customWidth="1"/>
    <x:col min="6" max="6" width="16.25" hidden="0" customWidth="1"/>
    <x:col min="7" max="7" width="15.630000114440918" hidden="0" customWidth="1"/>
    <x:col min="8" max="8" width="15.630000114440918" hidden="0" customWidth="1"/>
    <x:col min="9" max="9" width="23.1299991607666" hidden="0" customWidth="1"/>
    <x:col min="10" max="10" width="16.25" hidden="0" customWidth="1"/>
    <x:col min="11" max="11" width="15.630000114440918" hidden="0" customWidth="1"/>
    <x:col min="12" max="12" width="16.8799991607666" hidden="0" customWidth="1"/>
    <x:col min="13" max="13" width="20" hidden="0" customWidth="1"/>
    <x:col min="14" max="14" width="25" hidden="0" customWidth="1"/>
  </x:cols>
  <x:sheetData>
    <x:row r="1">
      <x:c r="A1" s="2" t="str">
        <x:v>Планування компанії за відділами</x:v>
      </x:c>
      <x:c r="B1" s="2"/>
      <x:c r="C1" s="2"/>
      <x:c r="D1" s="2"/>
      <x:c r="E1" s="2"/>
      <x:c r="F1" s="2"/>
      <x:c r="G1" s="2"/>
      <x:c r="H1" s="2"/>
      <x:c r="I1" s="1"/>
      <x:c r="J1" s="1"/>
      <x:c r="K1" s="1"/>
      <x:c r="L1" s="1"/>
      <x:c r="M1" s="1"/>
      <x:c r="N1" s="1"/>
    </x:row>
    <x:row r="2">
      <x:c r="A2" s="3" t="str">
        <x:v>ПРИКЛАД: всі дані та ролі вигадані.</x:v>
      </x:c>
      <x:c r="B2" s="3"/>
      <x:c r="C2" s="3"/>
      <x:c r="D2" s="3"/>
      <x:c r="E2" s="3"/>
      <x:c r="F2" s="3"/>
      <x:c r="G2" s="3"/>
      <x:c r="H2" s="3"/>
      <x:c r="I2" s="1"/>
      <x:c r="J2" s="1"/>
      <x:c r="K2" s="1"/>
      <x:c r="L2" s="1"/>
      <x:c r="M2" s="1"/>
      <x:c r="N2" s="1"/>
    </x:row>
    <x:row r="3">
      <x:c r="A3" s="1" t="str">
        <x:v>Після введення фактів не змінюйте рік або зміст показника: для нового року створіть копію шаблону.</x:v>
      </x:c>
      <x:c r="B3" s="1"/>
      <x:c r="C3" s="1"/>
      <x:c r="D3" s="1"/>
      <x:c r="E3" s="1"/>
      <x:c r="F3" s="1"/>
      <x:c r="G3" s="1"/>
      <x:c r="H3" s="1"/>
      <x:c r="I3" s="1"/>
      <x:c r="J3" s="1"/>
      <x:c r="K3" s="1"/>
      <x:c r="L3" s="1"/>
      <x:c r="M3" s="1"/>
      <x:c r="N3" s="1"/>
    </x:row>
    <x:row r="4">
      <x:c r="A4" s="1" t="str">
        <x:v>Рік</x:v>
      </x:c>
      <x:c r="B4" s="1" t="n">
        <x:f>IF('Налаштування'!C4="Готово",'Налаштування'!B4,"")</x:f>
        <x:v>2026</x:v>
      </x:c>
      <x:c r="C4" s="1" t="str">
        <x:f>IF('Налаштування'!C4&lt;&gt;"Готово","Перевірте рік",IF(OR(NOT(ISNUMBER(B5)),NOT(ISNUMBER(B6)),NOT(ISNUMBER(B7)),NOT(ISNUMBER(B8))),"Заповніть дати",IF(OR(B5&lt;1,B6&lt;1,B7&lt;1,B8&lt;1,B5&gt;2958465,B6&gt;2958465,B7&gt;2958465,B8&gt;2958465,B5&lt;&gt;INT(B5),B6&lt;&gt;INT(B6),B7&lt;&gt;INT(B7),B8&lt;&gt;INT(B8)),"Перевірте дати",IF(OR(YEAR(B5)&lt;&gt;B4,YEAR(B6)&lt;&gt;B4,DAY(B6)&lt;&gt;1,B7&gt;B8,B8-B7&gt;6),"Перевірте дати","Готово"))))</x:f>
        <x:v>Готово</x:v>
      </x:c>
      <x:c r="D4" s="1"/>
      <x:c r="E4" s="1"/>
      <x:c r="F4" s="1"/>
      <x:c r="G4" s="1"/>
      <x:c r="H4" s="1"/>
      <x:c r="I4" s="1"/>
      <x:c r="J4" s="1"/>
      <x:c r="K4" s="1"/>
      <x:c r="L4" s="1"/>
      <x:c r="M4" s="1"/>
      <x:c r="N4" s="1"/>
    </x:row>
    <x:row r="5">
      <x:c r="A5" s="1" t="str">
        <x:v>Зріз включно</x:v>
      </x:c>
      <x:c r="B5" s="15" t="n">
        <x:v>46117</x:v>
      </x:c>
      <x:c r="C5" s="1"/>
      <x:c r="D5" s="1"/>
      <x:c r="E5" s="1"/>
      <x:c r="F5" s="1"/>
      <x:c r="G5" s="1"/>
      <x:c r="H5" s="1"/>
      <x:c r="I5" s="1"/>
      <x:c r="J5" s="1"/>
      <x:c r="K5" s="1"/>
      <x:c r="L5" s="1"/>
      <x:c r="M5" s="1"/>
      <x:c r="N5" s="1"/>
    </x:row>
    <x:row r="6">
      <x:c r="A6" s="1" t="str">
        <x:v>Місяць</x:v>
      </x:c>
      <x:c r="B6" s="15" t="n">
        <x:v>46113</x:v>
      </x:c>
      <x:c r="C6" s="1"/>
      <x:c r="D6" s="1"/>
      <x:c r="E6" s="1"/>
      <x:c r="F6" s="1"/>
      <x:c r="G6" s="1"/>
      <x:c r="H6" s="1"/>
      <x:c r="I6" s="1"/>
      <x:c r="J6" s="1"/>
      <x:c r="K6" s="1"/>
      <x:c r="L6" s="1"/>
      <x:c r="M6" s="1"/>
      <x:c r="N6" s="1"/>
    </x:row>
    <x:row r="7">
      <x:c r="A7" s="1" t="str">
        <x:v>Початок тижня</x:v>
      </x:c>
      <x:c r="B7" s="15" t="n">
        <x:v>46111</x:v>
      </x:c>
      <x:c r="C7" s="1"/>
      <x:c r="D7" s="1"/>
      <x:c r="E7" s="1"/>
      <x:c r="F7" s="1"/>
      <x:c r="G7" s="1"/>
      <x:c r="H7" s="1"/>
      <x:c r="I7" s="1"/>
      <x:c r="J7" s="1"/>
      <x:c r="K7" s="1"/>
      <x:c r="L7" s="1"/>
      <x:c r="M7" s="1"/>
      <x:c r="N7" s="1"/>
    </x:row>
    <x:row r="8">
      <x:c r="A8" s="1" t="str">
        <x:v>Кінець тижня</x:v>
      </x:c>
      <x:c r="B8" s="15" t="n">
        <x:v>46117</x:v>
      </x:c>
      <x:c r="C8" s="1"/>
      <x:c r="D8" s="1"/>
      <x:c r="E8" s="1"/>
      <x:c r="F8" s="1"/>
      <x:c r="G8" s="1"/>
      <x:c r="H8" s="1"/>
      <x:c r="I8" s="1"/>
      <x:c r="J8" s="1"/>
      <x:c r="K8" s="1"/>
      <x:c r="L8" s="1"/>
      <x:c r="M8" s="1"/>
      <x:c r="N8" s="1"/>
    </x:row>
    <x:row r="9">
      <x:c r="A9" s="1"/>
      <x:c r="B9" s="1"/>
      <x:c r="C9" s="1"/>
      <x:c r="D9" s="1"/>
      <x:c r="E9" s="1"/>
      <x:c r="F9" s="1"/>
      <x:c r="G9" s="1"/>
      <x:c r="H9" s="1"/>
      <x:c r="I9" s="1"/>
      <x:c r="J9" s="1"/>
      <x:c r="K9" s="1"/>
      <x:c r="L9" s="1"/>
      <x:c r="M9" s="1"/>
      <x:c r="N9" s="1"/>
    </x:row>
    <x:row r="10">
      <x:c r="A10" s="1" t="str">
        <x:v>Місяць: частковий факт показано окремо від повного плану. Показники у різних одиницях не додаються.</x:v>
      </x:c>
      <x:c r="B10" s="1"/>
      <x:c r="C10" s="1"/>
      <x:c r="D10" s="1"/>
      <x:c r="E10" s="1"/>
      <x:c r="F10" s="1"/>
      <x:c r="G10" s="1"/>
      <x:c r="H10" s="1"/>
      <x:c r="I10" s="1"/>
      <x:c r="J10" s="1"/>
      <x:c r="K10" s="1"/>
      <x:c r="L10" s="1"/>
      <x:c r="M10" s="1"/>
      <x:c r="N10" s="1"/>
    </x:row>
    <x:row r="11" ht="38" customHeight="1">
      <x:c r="A11" s="8" t="str">
        <x:v>Код</x:v>
      </x:c>
      <x:c r="B11" s="8" t="str">
        <x:v>Відділ</x:v>
      </x:c>
      <x:c r="C11" s="8" t="str">
        <x:v>Показник</x:v>
      </x:c>
      <x:c r="D11" s="8" t="str">
        <x:v>Одиниця</x:v>
      </x:c>
      <x:c r="E11" s="8" t="str">
        <x:v>План місяця</x:v>
      </x:c>
      <x:c r="F11" s="8" t="str">
        <x:v>Факт до зрізу</x:v>
      </x:c>
      <x:c r="G11" s="8" t="str">
        <x:v>Очікувано днів</x:v>
      </x:c>
      <x:c r="H11" s="8" t="str">
        <x:v>Подано днів</x:v>
      </x:c>
      <x:c r="I11" s="8" t="str">
        <x:v>Стан місяця</x:v>
      </x:c>
      <x:c r="J11" s="8" t="str">
        <x:v>Відхилення</x:v>
      </x:c>
      <x:c r="K11" s="8" t="str">
        <x:v>Виконання</x:v>
      </x:c>
      <x:c r="L11" s="8" t="str">
        <x:v>Тиждень: факт</x:v>
      </x:c>
      <x:c r="M11" s="8" t="str">
        <x:v>Подано / очікувано</x:v>
      </x:c>
      <x:c r="N11" s="8" t="str">
        <x:v>Стан тижня</x:v>
      </x:c>
    </x:row>
    <x:row r="12" ht="38" customHeight="1">
      <x:c r="A12" s="10" t="str">
        <x:f>IF('Налаштування'!G7="Готово",'Налаштування'!A7,"")</x:f>
        <x:v>P01</x:v>
      </x:c>
      <x:c r="B12" s="10" t="str">
        <x:f>IF('Налаштування'!G7="Готово",'Налаштування'!B7,"")</x:f>
        <x:v>Продажі</x:v>
      </x:c>
      <x:c r="C12" s="10" t="str">
        <x:f>IF('Налаштування'!G7="Готово",'Налаштування'!C7,"")</x:f>
        <x:v>Звернення</x:v>
      </x:c>
      <x:c r="D12" s="10" t="str">
        <x:f>IF('Налаштування'!G7="Готово",'Налаштування'!D7,"")</x:f>
        <x:v>шт.</x:v>
      </x:c>
      <x:c r="E12" s="16" t="n">
        <x:f>IF(AND($C$4="Готово",'Налаштування'!G7="Готово",'План на рік'!Q8&lt;&gt;"Перевірте план",'План на рік'!Q8&lt;&gt;"Показник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роком")&gt;0))),IF(MONTH($B$6)=1,IF(ISNUMBER('План на рік'!E8),'План на рік'!E8,""),IF(MONTH($B$6)=2,IF(ISNUMBER('План на рік'!F8),'План на рік'!F8,""),IF(MONTH($B$6)=3,IF(ISNUMBER('План на рік'!G8),'План на рік'!G8,""),IF(MONTH($B$6)=4,IF(ISNUMBER('План на рік'!H8),'План на рік'!H8,""),IF(MONTH($B$6)=5,IF(ISNUMBER('План на рік'!I8),'План на рік'!I8,""),IF(MONTH($B$6)=6,IF(ISNUMBER('План на рік'!J8),'План на рік'!J8,""),IF(MONTH($B$6)=7,IF(ISNUMBER('План на рік'!K8),'План на рік'!K8,""),IF(MONTH($B$6)=8,IF(ISNUMBER('План на рік'!L8),'План на рік'!L8,""),IF(MONTH($B$6)=9,IF(ISNUMBER('План на рік'!M8),'План на рік'!M8,""),IF(MONTH($B$6)=10,IF(ISNUMBER('План на рік'!N8),'План на рік'!N8,""),IF(MONTH($B$6)=11,IF(ISNUMBER('План на рік'!O8),'План на рік'!O8,""),IF(MONTH($B$6)=12,IF(ISNUMBER('План на рік'!P8),'План на рік'!P8,""),"")))))))))))),"")</x:f>
        <x:v>100</x:v>
      </x:c>
      <x:c r="F12" s="16" t="n">
        <x:f>IF(AND(AND($C$4="Готово",'Налаштування'!G7="Готово",'План на рік'!Q8&lt;&gt;"Перевірте план",'План на рік'!Q8&lt;&gt;"Показник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роком")&gt;0))),H12&gt;0),SUMIFS('Щоденні факти'!$B$7:$B$372,'Щоденні факти'!$A$7:$A$372,"&gt;="&amp;$B$6,'Щоденні факти'!$A$7:$A$372,"&lt;="&amp;MIN($B$5,DATE($B$4,MONTH($B$6)+1,0))),"")</x:f>
        <x:v>13</x:v>
      </x:c>
      <x:c r="G12" s="10" t="n">
        <x:f>IF(AND($C$4="Готово",'Налаштування'!G7="Готово",'План на рік'!Q8&lt;&gt;"Перевірте план",'План на рік'!Q8&lt;&gt;"Показник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роком")&gt;0))),MAX(0,MIN($B$5,DATE($B$4,MONTH($B$6)+1,0))-$B$6+1),"")</x:f>
        <x:v>5</x:v>
      </x:c>
      <x:c r="H12" s="10" t="n">
        <x:f>IF(AND($C$4="Готово",'Налаштування'!G7="Готово",'План на рік'!Q8&lt;&gt;"Перевірте план",'План на рік'!Q8&lt;&gt;"Показник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роком")&gt;0))),COUNTIFS('Щоденні факти'!$A$7:$A$372,"&gt;="&amp;$B$6,'Щоденні факти'!$A$7:$A$372,"&lt;="&amp;MIN($B$5,DATE($B$4,MONTH($B$6)+1,0)),'Щоденні факти'!$B$7:$B$372,"&gt;=0",'Щоденні факти'!$B$7:$B$372,"&lt;&gt;"),"")</x:f>
        <x:v>5</x:v>
      </x:c>
      <x:c r="I12" s="10" t="str">
        <x:f>IF(NOT(AND($C$4="Готово",'Налаштування'!G7="Готово",'План на рік'!Q8&lt;&gt;"Перевірте план",'План на рік'!Q8&lt;&gt;"Показник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роком")&gt;0)))),IF('Налаштування'!G7="Не налаштовано","", "Перевірте дані"),IF(G12=0,"Період не настав",IF(H12&lt;G12,"Є пропуски",IF($B$5&lt;DATE($B$4,MONTH($B$6)+1,0),"Проміжний","Повний"))))</x:f>
        <x:v>Проміжний</x:v>
      </x:c>
      <x:c r="J12" s="16" t="str">
        <x:f>IF(AND(I12="Повний",ISNUMBER(E12),ISNUMBER(F12)),F12-E12,"")</x:f>
      </x:c>
      <x:c r="K12" s="17" t="str">
        <x:f>IF(AND(I12="Повний",ISNUMBER(E12),E12&gt;0,ISNUMBER(F12)),F12/E12,"")</x:f>
      </x:c>
      <x:c r="L12" s="10" t="n">
        <x:f>IF(AND(AND($C$4="Готово",'Налаштування'!G7="Готово",'План на рік'!Q8&lt;&gt;"Перевірте план",'План на рік'!Q8&lt;&gt;"Показник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роком")&gt;0))),COUNTIFS('Щоденні факти'!$A$7:$A$372,"&gt;="&amp;MAX($B$7,DATE($B$4,1,1)),'Щоденні факти'!$A$7:$A$372,"&lt;="&amp;MIN($B$8,$B$5,DATE($B$4,12,31)),'Щоденні факти'!$B$7:$B$372,"&gt;=0",'Щоденні факти'!$B$7:$B$372,"&lt;&gt;")&gt;0),SUMIFS('Щоденні факти'!$B$7:$B$372,'Щоденні факти'!$A$7:$A$372,"&gt;="&amp;MAX($B$7,DATE($B$4,1,1)),'Щоденні факти'!$A$7:$A$372,"&lt;="&amp;MIN($B$8,$B$5,DATE($B$4,12,31))),"")</x:f>
        <x:v>15</x:v>
      </x:c>
      <x:c r="M12" s="10" t="str">
        <x:f>IF(AND($C$4="Готово",'Налаштування'!G7="Готово",'План на рік'!Q8&lt;&gt;"Перевірте план",'План на рік'!Q8&lt;&gt;"Показник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роком")&gt;0))),COUNTIFS('Щоденні факти'!$A$7:$A$372,"&gt;="&amp;MAX($B$7,DATE($B$4,1,1)),'Щоденні факти'!$A$7:$A$372,"&lt;="&amp;MIN($B$8,$B$5,DATE($B$4,12,31)),'Щоденні факти'!$B$7:$B$372,"&gt;=0",'Щоденні факти'!$B$7:$B$372,"&lt;&gt;")&amp;" / "&amp;MAX(0,MIN($B$8,$B$5,DATE($B$4,12,31))-MAX($B$7,DATE($B$4,1,1))+1),"")</x:f>
        <x:v>7 / 7</x:v>
      </x:c>
      <x:c r="N12" s="10" t="str">
        <x:f>IF(NOT(AND($C$4="Готово",'Налаштування'!G7="Готово",'План на рік'!Q8&lt;&gt;"Перевірте план",'План на рік'!Q8&lt;&gt;"Показник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роком")&gt;0)))),IF('Налаштування'!G7="Не налаштовано","","Перевірте дані"),IF(OR($B$7&lt;DATE($B$4,1,1),$B$8&gt;DATE($B$4,12,31)),"Частина поза роком",IF(MAX(0,MIN($B$8,$B$5,DATE($B$4,12,31))-MAX($B$7,DATE($B$4,1,1))+1)=0,"Період не настав",IF(OR(COUNTIFS('Щоденні факти'!$A$7:$A$372,"&gt;="&amp;MAX($B$7,DATE($B$4,1,1)),'Щоденні факти'!$A$7:$A$372,"&lt;="&amp;MIN($B$8,$B$5,DATE($B$4,12,31)),'Щоденні факти'!$B$7:$B$372,"&gt;=0",'Щоденні факти'!$B$7:$B$372,"&lt;&gt;")&lt;MAX(0,MIN($B$8,$B$5,DATE($B$4,12,31))-MAX($B$7,DATE($B$4,1,1))+1),$B$5&lt;$B$8),"Неповний","Повний"))))</x:f>
        <x:v>Повний</x:v>
      </x:c>
    </x:row>
    <x:row r="13" ht="38" customHeight="1">
      <x:c r="A13" s="10" t="str">
        <x:f>IF('Налаштування'!G8="Готово",'Налаштування'!A8,"")</x:f>
        <x:v>P02</x:v>
      </x:c>
      <x:c r="B13" s="10" t="str">
        <x:f>IF('Налаштування'!G8="Готово",'Налаштування'!B8,"")</x:f>
        <x:v>Маркетинг</x:v>
      </x:c>
      <x:c r="C13" s="10" t="str">
        <x:f>IF('Налаштування'!G8="Готово",'Налаштування'!C8,"")</x:f>
        <x:v>Заявки</x:v>
      </x:c>
      <x:c r="D13" s="10" t="str">
        <x:f>IF('Налаштування'!G8="Готово",'Налаштування'!D8,"")</x:f>
        <x:v>шт.</x:v>
      </x:c>
      <x:c r="E13" s="16" t="n">
        <x:f>IF(AND($C$4="Готово",'Налаштування'!G8="Готово",'План на рік'!Q9&lt;&gt;"Перевірте план",'План на рік'!Q9&lt;&gt;"Показник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роком")&gt;0))),IF(MONTH($B$6)=1,IF(ISNUMBER('План на рік'!E9),'План на рік'!E9,""),IF(MONTH($B$6)=2,IF(ISNUMBER('План на рік'!F9),'План на рік'!F9,""),IF(MONTH($B$6)=3,IF(ISNUMBER('План на рік'!G9),'План на рік'!G9,""),IF(MONTH($B$6)=4,IF(ISNUMBER('План на рік'!H9),'План на рік'!H9,""),IF(MONTH($B$6)=5,IF(ISNUMBER('План на рік'!I9),'План на рік'!I9,""),IF(MONTH($B$6)=6,IF(ISNUMBER('План на рік'!J9),'План на рік'!J9,""),IF(MONTH($B$6)=7,IF(ISNUMBER('План на рік'!K9),'План на рік'!K9,""),IF(MONTH($B$6)=8,IF(ISNUMBER('План на рік'!L9),'План на рік'!L9,""),IF(MONTH($B$6)=9,IF(ISNUMBER('План на рік'!M9),'План на рік'!M9,""),IF(MONTH($B$6)=10,IF(ISNUMBER('План на рік'!N9),'План на рік'!N9,""),IF(MONTH($B$6)=11,IF(ISNUMBER('План на рік'!O9),'План на рік'!O9,""),IF(MONTH($B$6)=12,IF(ISNUMBER('План на рік'!P9),'План на рік'!P9,""),"")))))))))))),"")</x:f>
        <x:v>80</x:v>
      </x:c>
      <x:c r="F13" s="16" t="n">
        <x:f>IF(AND(AND($C$4="Готово",'Налаштування'!G8="Готово",'План на рік'!Q9&lt;&gt;"Перевірте план",'План на рік'!Q9&lt;&gt;"Показник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роком")&gt;0))),H13&gt;0),SUMIFS('Щоденні факти'!$C$7:$C$372,'Щоденні факти'!$A$7:$A$372,"&gt;="&amp;$B$6,'Щоденні факти'!$A$7:$A$372,"&lt;="&amp;MIN($B$5,DATE($B$4,MONTH($B$6)+1,0))),"")</x:f>
        <x:v>3</x:v>
      </x:c>
      <x:c r="G13" s="10" t="n">
        <x:f>IF(AND($C$4="Готово",'Налаштування'!G8="Готово",'План на рік'!Q9&lt;&gt;"Перевірте план",'План на рік'!Q9&lt;&gt;"Показник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роком")&gt;0))),MAX(0,MIN($B$5,DATE($B$4,MONTH($B$6)+1,0))-$B$6+1),"")</x:f>
        <x:v>5</x:v>
      </x:c>
      <x:c r="H13" s="10" t="n">
        <x:f>IF(AND($C$4="Готово",'Налаштування'!G8="Готово",'План на рік'!Q9&lt;&gt;"Перевірте план",'План на рік'!Q9&lt;&gt;"Показник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роком")&gt;0))),COUNTIFS('Щоденні факти'!$A$7:$A$372,"&gt;="&amp;$B$6,'Щоденні факти'!$A$7:$A$372,"&lt;="&amp;MIN($B$5,DATE($B$4,MONTH($B$6)+1,0)),'Щоденні факти'!$C$7:$C$372,"&gt;=0",'Щоденні факти'!$C$7:$C$372,"&lt;&gt;"),"")</x:f>
        <x:v>5</x:v>
      </x:c>
      <x:c r="I13" s="10" t="str">
        <x:f>IF(NOT(AND($C$4="Готово",'Налаштування'!G8="Готово",'План на рік'!Q9&lt;&gt;"Перевірте план",'План на рік'!Q9&lt;&gt;"Показник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роком")&gt;0)))),IF('Налаштування'!G8="Не налаштовано","", "Перевірте дані"),IF(G13=0,"Період не настав",IF(H13&lt;G13,"Є пропуски",IF($B$5&lt;DATE($B$4,MONTH($B$6)+1,0),"Проміжний","Повний"))))</x:f>
        <x:v>Проміжний</x:v>
      </x:c>
      <x:c r="J13" s="16" t="str">
        <x:f>IF(AND(I13="Повний",ISNUMBER(E13),ISNUMBER(F13)),F13-E13,"")</x:f>
      </x:c>
      <x:c r="K13" s="17" t="str">
        <x:f>IF(AND(I13="Повний",ISNUMBER(E13),E13&gt;0,ISNUMBER(F13)),F13/E13,"")</x:f>
      </x:c>
      <x:c r="L13" s="10" t="n">
        <x:f>IF(AND(AND($C$4="Готово",'Налаштування'!G8="Готово",'План на рік'!Q9&lt;&gt;"Перевірте план",'План на рік'!Q9&lt;&gt;"Показник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роком")&gt;0))),COUNTIFS('Щоденні факти'!$A$7:$A$372,"&gt;="&amp;MAX($B$7,DATE($B$4,1,1)),'Щоденні факти'!$A$7:$A$372,"&lt;="&amp;MIN($B$8,$B$5,DATE($B$4,12,31)),'Щоденні факти'!$C$7:$C$372,"&gt;=0",'Щоденні факти'!$C$7:$C$372,"&lt;&gt;")&gt;0),SUMIFS('Щоденні факти'!$C$7:$C$372,'Щоденні факти'!$A$7:$A$372,"&gt;="&amp;MAX($B$7,DATE($B$4,1,1)),'Щоденні факти'!$A$7:$A$372,"&lt;="&amp;MIN($B$8,$B$5,DATE($B$4,12,31))),"")</x:f>
        <x:v>4</x:v>
      </x:c>
      <x:c r="M13" s="10" t="str">
        <x:f>IF(AND($C$4="Готово",'Налаштування'!G8="Готово",'План на рік'!Q9&lt;&gt;"Перевірте план",'План на рік'!Q9&lt;&gt;"Показник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роком")&gt;0))),COUNTIFS('Щоденні факти'!$A$7:$A$372,"&gt;="&amp;MAX($B$7,DATE($B$4,1,1)),'Щоденні факти'!$A$7:$A$372,"&lt;="&amp;MIN($B$8,$B$5,DATE($B$4,12,31)),'Щоденні факти'!$C$7:$C$372,"&gt;=0",'Щоденні факти'!$C$7:$C$372,"&lt;&gt;")&amp;" / "&amp;MAX(0,MIN($B$8,$B$5,DATE($B$4,12,31))-MAX($B$7,DATE($B$4,1,1))+1),"")</x:f>
        <x:v>7 / 7</x:v>
      </x:c>
      <x:c r="N13" s="10" t="str">
        <x:f>IF(NOT(AND($C$4="Готово",'Налаштування'!G8="Готово",'План на рік'!Q9&lt;&gt;"Перевірте план",'План на рік'!Q9&lt;&gt;"Показник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роком")&gt;0)))),IF('Налаштування'!G8="Не налаштовано","","Перевірте дані"),IF(OR($B$7&lt;DATE($B$4,1,1),$B$8&gt;DATE($B$4,12,31)),"Частина поза роком",IF(MAX(0,MIN($B$8,$B$5,DATE($B$4,12,31))-MAX($B$7,DATE($B$4,1,1))+1)=0,"Період не настав",IF(OR(COUNTIFS('Щоденні факти'!$A$7:$A$372,"&gt;="&amp;MAX($B$7,DATE($B$4,1,1)),'Щоденні факти'!$A$7:$A$372,"&lt;="&amp;MIN($B$8,$B$5,DATE($B$4,12,31)),'Щоденні факти'!$C$7:$C$372,"&gt;=0",'Щоденні факти'!$C$7:$C$372,"&lt;&gt;")&lt;MAX(0,MIN($B$8,$B$5,DATE($B$4,12,31))-MAX($B$7,DATE($B$4,1,1))+1),$B$5&lt;$B$8),"Неповний","Повний"))))</x:f>
        <x:v>Повний</x:v>
      </x:c>
    </x:row>
    <x:row r="14" ht="38" customHeight="1">
      <x:c r="A14" s="10" t="str">
        <x:f>IF('Налаштування'!G9="Готово",'Налаштування'!A9,"")</x:f>
        <x:v>P03</x:v>
      </x:c>
      <x:c r="B14" s="10" t="str">
        <x:f>IF('Налаштування'!G9="Готово",'Налаштування'!B9,"")</x:f>
        <x:v>Операції</x:v>
      </x:c>
      <x:c r="C14" s="10" t="str">
        <x:f>IF('Налаштування'!G9="Готово",'Налаштування'!C9,"")</x:f>
        <x:v>Виконані замовлення</x:v>
      </x:c>
      <x:c r="D14" s="10" t="str">
        <x:f>IF('Налаштування'!G9="Готово",'Налаштування'!D9,"")</x:f>
        <x:v>шт.</x:v>
      </x:c>
      <x:c r="E14" s="16" t="n">
        <x:f>IF(AND($C$4="Готово",'Налаштування'!G9="Готово",'План на рік'!Q10&lt;&gt;"Перевірте план",'План на рік'!Q10&lt;&gt;"Показник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роком")&gt;0))),IF(MONTH($B$6)=1,IF(ISNUMBER('План на рік'!E10),'План на рік'!E10,""),IF(MONTH($B$6)=2,IF(ISNUMBER('План на рік'!F10),'План на рік'!F10,""),IF(MONTH($B$6)=3,IF(ISNUMBER('План на рік'!G10),'План на рік'!G10,""),IF(MONTH($B$6)=4,IF(ISNUMBER('План на рік'!H10),'План на рік'!H10,""),IF(MONTH($B$6)=5,IF(ISNUMBER('План на рік'!I10),'План на рік'!I10,""),IF(MONTH($B$6)=6,IF(ISNUMBER('План на рік'!J10),'План на рік'!J10,""),IF(MONTH($B$6)=7,IF(ISNUMBER('План на рік'!K10),'План на рік'!K10,""),IF(MONTH($B$6)=8,IF(ISNUMBER('План на рік'!L10),'План на рік'!L10,""),IF(MONTH($B$6)=9,IF(ISNUMBER('План на рік'!M10),'План на рік'!M10,""),IF(MONTH($B$6)=10,IF(ISNUMBER('План на рік'!N10),'План на рік'!N10,""),IF(MONTH($B$6)=11,IF(ISNUMBER('План на рік'!O10),'План на рік'!O10,""),IF(MONTH($B$6)=12,IF(ISNUMBER('План на рік'!P10),'План на рік'!P10,""),"")))))))))))),"")</x:f>
        <x:v>50</x:v>
      </x:c>
      <x:c r="F14" s="16" t="n">
        <x:f>IF(AND(AND($C$4="Готово",'Налаштування'!G9="Готово",'План на рік'!Q10&lt;&gt;"Перевірте план",'План на рік'!Q10&lt;&gt;"Показник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роком")&gt;0))),H14&gt;0),SUMIFS('Щоденні факти'!$D$7:$D$372,'Щоденні факти'!$A$7:$A$372,"&gt;="&amp;$B$6,'Щоденні факти'!$A$7:$A$372,"&lt;="&amp;MIN($B$5,DATE($B$4,MONTH($B$6)+1,0))),"")</x:f>
        <x:v>3</x:v>
      </x:c>
      <x:c r="G14" s="10" t="n">
        <x:f>IF(AND($C$4="Готово",'Налаштування'!G9="Готово",'План на рік'!Q10&lt;&gt;"Перевірте план",'План на рік'!Q10&lt;&gt;"Показник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роком")&gt;0))),MAX(0,MIN($B$5,DATE($B$4,MONTH($B$6)+1,0))-$B$6+1),"")</x:f>
        <x:v>5</x:v>
      </x:c>
      <x:c r="H14" s="10" t="n">
        <x:f>IF(AND($C$4="Готово",'Налаштування'!G9="Готово",'План на рік'!Q10&lt;&gt;"Перевірте план",'План на рік'!Q10&lt;&gt;"Показник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роком")&gt;0))),COUNTIFS('Щоденні факти'!$A$7:$A$372,"&gt;="&amp;$B$6,'Щоденні факти'!$A$7:$A$372,"&lt;="&amp;MIN($B$5,DATE($B$4,MONTH($B$6)+1,0)),'Щоденні факти'!$D$7:$D$372,"&gt;=0",'Щоденні факти'!$D$7:$D$372,"&lt;&gt;"),"")</x:f>
        <x:v>5</x:v>
      </x:c>
      <x:c r="I14" s="10" t="str">
        <x:f>IF(NOT(AND($C$4="Готово",'Налаштування'!G9="Готово",'План на рік'!Q10&lt;&gt;"Перевірте план",'План на рік'!Q10&lt;&gt;"Показник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роком")&gt;0)))),IF('Налаштування'!G9="Не налаштовано","", "Перевірте дані"),IF(G14=0,"Період не настав",IF(H14&lt;G14,"Є пропуски",IF($B$5&lt;DATE($B$4,MONTH($B$6)+1,0),"Проміжний","Повний"))))</x:f>
        <x:v>Проміжний</x:v>
      </x:c>
      <x:c r="J14" s="16" t="str">
        <x:f>IF(AND(I14="Повний",ISNUMBER(E14),ISNUMBER(F14)),F14-E14,"")</x:f>
      </x:c>
      <x:c r="K14" s="17" t="str">
        <x:f>IF(AND(I14="Повний",ISNUMBER(E14),E14&gt;0,ISNUMBER(F14)),F14/E14,"")</x:f>
      </x:c>
      <x:c r="L14" s="10" t="n">
        <x:f>IF(AND(AND($C$4="Готово",'Налаштування'!G9="Готово",'План на рік'!Q10&lt;&gt;"Перевірте план",'План на рік'!Q10&lt;&gt;"Показник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роком")&gt;0))),COUNTIFS('Щоденні факти'!$A$7:$A$372,"&gt;="&amp;MAX($B$7,DATE($B$4,1,1)),'Щоденні факти'!$A$7:$A$372,"&lt;="&amp;MIN($B$8,$B$5,DATE($B$4,12,31)),'Щоденні факти'!$D$7:$D$372,"&gt;=0",'Щоденні факти'!$D$7:$D$372,"&lt;&gt;")&gt;0),SUMIFS('Щоденні факти'!$D$7:$D$372,'Щоденні факти'!$A$7:$A$372,"&gt;="&amp;MAX($B$7,DATE($B$4,1,1)),'Щоденні факти'!$A$7:$A$372,"&lt;="&amp;MIN($B$8,$B$5,DATE($B$4,12,31))),"")</x:f>
        <x:v>4</x:v>
      </x:c>
      <x:c r="M14" s="10" t="str">
        <x:f>IF(AND($C$4="Готово",'Налаштування'!G9="Готово",'План на рік'!Q10&lt;&gt;"Перевірте план",'План на рік'!Q10&lt;&gt;"Показник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роком")&gt;0))),COUNTIFS('Щоденні факти'!$A$7:$A$372,"&gt;="&amp;MAX($B$7,DATE($B$4,1,1)),'Щоденні факти'!$A$7:$A$372,"&lt;="&amp;MIN($B$8,$B$5,DATE($B$4,12,31)),'Щоденні факти'!$D$7:$D$372,"&gt;=0",'Щоденні факти'!$D$7:$D$372,"&lt;&gt;")&amp;" / "&amp;MAX(0,MIN($B$8,$B$5,DATE($B$4,12,31))-MAX($B$7,DATE($B$4,1,1))+1),"")</x:f>
        <x:v>7 / 7</x:v>
      </x:c>
      <x:c r="N14" s="10" t="str">
        <x:f>IF(NOT(AND($C$4="Готово",'Налаштування'!G9="Готово",'План на рік'!Q10&lt;&gt;"Перевірте план",'План на рік'!Q10&lt;&gt;"Показник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роком")&gt;0)))),IF('Налаштування'!G9="Не налаштовано","","Перевірте дані"),IF(OR($B$7&lt;DATE($B$4,1,1),$B$8&gt;DATE($B$4,12,31)),"Частина поза роком",IF(MAX(0,MIN($B$8,$B$5,DATE($B$4,12,31))-MAX($B$7,DATE($B$4,1,1))+1)=0,"Період не настав",IF(OR(COUNTIFS('Щоденні факти'!$A$7:$A$372,"&gt;="&amp;MAX($B$7,DATE($B$4,1,1)),'Щоденні факти'!$A$7:$A$372,"&lt;="&amp;MIN($B$8,$B$5,DATE($B$4,12,31)),'Щоденні факти'!$D$7:$D$372,"&gt;=0",'Щоденні факти'!$D$7:$D$372,"&lt;&gt;")&lt;MAX(0,MIN($B$8,$B$5,DATE($B$4,12,31))-MAX($B$7,DATE($B$4,1,1))+1),$B$5&lt;$B$8),"Неповний","Повний"))))</x:f>
        <x:v>Повний</x:v>
      </x:c>
    </x:row>
    <x:row r="15" ht="38" customHeight="1">
      <x:c r="A15" s="10" t="str">
        <x:f>IF('Налаштування'!G10="Готово",'Налаштування'!A10,"")</x:f>
      </x:c>
      <x:c r="B15" s="10" t="str">
        <x:f>IF('Налаштування'!G10="Готово",'Налаштування'!B10,"")</x:f>
      </x:c>
      <x:c r="C15" s="10" t="str">
        <x:f>IF('Налаштування'!G10="Готово",'Налаштування'!C10,"")</x:f>
      </x:c>
      <x:c r="D15" s="10" t="str">
        <x:f>IF('Налаштування'!G10="Готово",'Налаштування'!D10,"")</x:f>
      </x:c>
      <x:c r="E15" s="16" t="str">
        <x:f>IF(AND($C$4="Готово",'Налаштування'!G10="Готово",'План на рік'!Q11&lt;&gt;"Перевірте план",'План на рік'!Q11&lt;&gt;"Показник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роком")&gt;0))),IF(MONTH($B$6)=1,IF(ISNUMBER('План на рік'!E11),'План на рік'!E11,""),IF(MONTH($B$6)=2,IF(ISNUMBER('План на рік'!F11),'План на рік'!F11,""),IF(MONTH($B$6)=3,IF(ISNUMBER('План на рік'!G11),'План на рік'!G11,""),IF(MONTH($B$6)=4,IF(ISNUMBER('План на рік'!H11),'План на рік'!H11,""),IF(MONTH($B$6)=5,IF(ISNUMBER('План на рік'!I11),'План на рік'!I11,""),IF(MONTH($B$6)=6,IF(ISNUMBER('План на рік'!J11),'План на рік'!J11,""),IF(MONTH($B$6)=7,IF(ISNUMBER('План на рік'!K11),'План на рік'!K11,""),IF(MONTH($B$6)=8,IF(ISNUMBER('План на рік'!L11),'План на рік'!L11,""),IF(MONTH($B$6)=9,IF(ISNUMBER('План на рік'!M11),'План на рік'!M11,""),IF(MONTH($B$6)=10,IF(ISNUMBER('План на рік'!N11),'План на рік'!N11,""),IF(MONTH($B$6)=11,IF(ISNUMBER('План на рік'!O11),'План на рік'!O11,""),IF(MONTH($B$6)=12,IF(ISNUMBER('План на рік'!P11),'План на рік'!P11,""),"")))))))))))),"")</x:f>
      </x:c>
      <x:c r="F15" s="16" t="str">
        <x:f>IF(AND(AND($C$4="Готово",'Налаштування'!G10="Готово",'План на рік'!Q11&lt;&gt;"Перевірте план",'План на рік'!Q11&lt;&gt;"Показник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роком")&gt;0))),H15&gt;0),SUMIFS('Щоденні факти'!$E$7:$E$372,'Щоденні факти'!$A$7:$A$372,"&gt;="&amp;$B$6,'Щоденні факти'!$A$7:$A$372,"&lt;="&amp;MIN($B$5,DATE($B$4,MONTH($B$6)+1,0))),"")</x:f>
      </x:c>
      <x:c r="G15" s="10" t="str">
        <x:f>IF(AND($C$4="Готово",'Налаштування'!G10="Готово",'План на рік'!Q11&lt;&gt;"Перевірте план",'План на рік'!Q11&lt;&gt;"Показник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роком")&gt;0))),MAX(0,MIN($B$5,DATE($B$4,MONTH($B$6)+1,0))-$B$6+1),"")</x:f>
      </x:c>
      <x:c r="H15" s="10" t="str">
        <x:f>IF(AND($C$4="Готово",'Налаштування'!G10="Готово",'План на рік'!Q11&lt;&gt;"Перевірте план",'План на рік'!Q11&lt;&gt;"Показник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роком")&gt;0))),COUNTIFS('Щоденні факти'!$A$7:$A$372,"&gt;="&amp;$B$6,'Щоденні факти'!$A$7:$A$372,"&lt;="&amp;MIN($B$5,DATE($B$4,MONTH($B$6)+1,0)),'Щоденні факти'!$E$7:$E$372,"&gt;=0",'Щоденні факти'!$E$7:$E$372,"&lt;&gt;"),"")</x:f>
      </x:c>
      <x:c r="I15" s="10" t="str">
        <x:f>IF(NOT(AND($C$4="Готово",'Налаштування'!G10="Готово",'План на рік'!Q11&lt;&gt;"Перевірте план",'План на рік'!Q11&lt;&gt;"Показник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роком")&gt;0)))),IF('Налаштування'!G10="Не налаштовано","", "Перевірте дані"),IF(G15=0,"Період не настав",IF(H15&lt;G15,"Є пропуски",IF($B$5&lt;DATE($B$4,MONTH($B$6)+1,0),"Проміжний","Повний"))))</x:f>
      </x:c>
      <x:c r="J15" s="16" t="str">
        <x:f>IF(AND(I15="Повний",ISNUMBER(E15),ISNUMBER(F15)),F15-E15,"")</x:f>
      </x:c>
      <x:c r="K15" s="17" t="str">
        <x:f>IF(AND(I15="Повний",ISNUMBER(E15),E15&gt;0,ISNUMBER(F15)),F15/E15,"")</x:f>
      </x:c>
      <x:c r="L15" s="10" t="str">
        <x:f>IF(AND(AND($C$4="Готово",'Налаштування'!G10="Готово",'План на рік'!Q11&lt;&gt;"Перевірте план",'План на рік'!Q11&lt;&gt;"Показник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роком")&gt;0))),COUNTIFS('Щоденні факти'!$A$7:$A$372,"&gt;="&amp;MAX($B$7,DATE($B$4,1,1)),'Щоденні факти'!$A$7:$A$372,"&lt;="&amp;MIN($B$8,$B$5,DATE($B$4,12,31)),'Щоденні факти'!$E$7:$E$372,"&gt;=0",'Щоденні факти'!$E$7:$E$372,"&lt;&gt;")&gt;0),SUMIFS('Щоденні факти'!$E$7:$E$372,'Щоденні факти'!$A$7:$A$372,"&gt;="&amp;MAX($B$7,DATE($B$4,1,1)),'Щоденні факти'!$A$7:$A$372,"&lt;="&amp;MIN($B$8,$B$5,DATE($B$4,12,31))),"")</x:f>
      </x:c>
      <x:c r="M15" s="10" t="str">
        <x:f>IF(AND($C$4="Готово",'Налаштування'!G10="Готово",'План на рік'!Q11&lt;&gt;"Перевірте план",'План на рік'!Q11&lt;&gt;"Показник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роком")&gt;0))),COUNTIFS('Щоденні факти'!$A$7:$A$372,"&gt;="&amp;MAX($B$7,DATE($B$4,1,1)),'Щоденні факти'!$A$7:$A$372,"&lt;="&amp;MIN($B$8,$B$5,DATE($B$4,12,31)),'Щоденні факти'!$E$7:$E$372,"&gt;=0",'Щоденні факти'!$E$7:$E$372,"&lt;&gt;")&amp;" / "&amp;MAX(0,MIN($B$8,$B$5,DATE($B$4,12,31))-MAX($B$7,DATE($B$4,1,1))+1),"")</x:f>
      </x:c>
      <x:c r="N15" s="10" t="str">
        <x:f>IF(NOT(AND($C$4="Готово",'Налаштування'!G10="Готово",'План на рік'!Q11&lt;&gt;"Перевірте план",'План на рік'!Q11&lt;&gt;"Показник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роком")&gt;0)))),IF('Налаштування'!G10="Не налаштовано","","Перевірте дані"),IF(OR($B$7&lt;DATE($B$4,1,1),$B$8&gt;DATE($B$4,12,31)),"Частина поза роком",IF(MAX(0,MIN($B$8,$B$5,DATE($B$4,12,31))-MAX($B$7,DATE($B$4,1,1))+1)=0,"Період не настав",IF(OR(COUNTIFS('Щоденні факти'!$A$7:$A$372,"&gt;="&amp;MAX($B$7,DATE($B$4,1,1)),'Щоденні факти'!$A$7:$A$372,"&lt;="&amp;MIN($B$8,$B$5,DATE($B$4,12,31)),'Щоденні факти'!$E$7:$E$372,"&gt;=0",'Щоденні факти'!$E$7:$E$372,"&lt;&gt;")&lt;MAX(0,MIN($B$8,$B$5,DATE($B$4,12,31))-MAX($B$7,DATE($B$4,1,1))+1),$B$5&lt;$B$8),"Неповний","Повний"))))</x:f>
      </x:c>
    </x:row>
    <x:row r="16" ht="38" customHeight="1">
      <x:c r="A16" s="10" t="str">
        <x:f>IF('Налаштування'!G11="Готово",'Налаштування'!A11,"")</x:f>
      </x:c>
      <x:c r="B16" s="10" t="str">
        <x:f>IF('Налаштування'!G11="Готово",'Налаштування'!B11,"")</x:f>
      </x:c>
      <x:c r="C16" s="10" t="str">
        <x:f>IF('Налаштування'!G11="Готово",'Налаштування'!C11,"")</x:f>
      </x:c>
      <x:c r="D16" s="10" t="str">
        <x:f>IF('Налаштування'!G11="Готово",'Налаштування'!D11,"")</x:f>
      </x:c>
      <x:c r="E16" s="16" t="str">
        <x:f>IF(AND($C$4="Готово",'Налаштування'!G11="Готово",'План на рік'!Q12&lt;&gt;"Перевірте план",'План на рік'!Q12&lt;&gt;"Показник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роком")&gt;0))),IF(MONTH($B$6)=1,IF(ISNUMBER('План на рік'!E12),'План на рік'!E12,""),IF(MONTH($B$6)=2,IF(ISNUMBER('План на рік'!F12),'План на рік'!F12,""),IF(MONTH($B$6)=3,IF(ISNUMBER('План на рік'!G12),'План на рік'!G12,""),IF(MONTH($B$6)=4,IF(ISNUMBER('План на рік'!H12),'План на рік'!H12,""),IF(MONTH($B$6)=5,IF(ISNUMBER('План на рік'!I12),'План на рік'!I12,""),IF(MONTH($B$6)=6,IF(ISNUMBER('План на рік'!J12),'План на рік'!J12,""),IF(MONTH($B$6)=7,IF(ISNUMBER('План на рік'!K12),'План на рік'!K12,""),IF(MONTH($B$6)=8,IF(ISNUMBER('План на рік'!L12),'План на рік'!L12,""),IF(MONTH($B$6)=9,IF(ISNUMBER('План на рік'!M12),'План на рік'!M12,""),IF(MONTH($B$6)=10,IF(ISNUMBER('План на рік'!N12),'План на рік'!N12,""),IF(MONTH($B$6)=11,IF(ISNUMBER('План на рік'!O12),'План на рік'!O12,""),IF(MONTH($B$6)=12,IF(ISNUMBER('План на рік'!P12),'План на рік'!P12,""),"")))))))))))),"")</x:f>
      </x:c>
      <x:c r="F16" s="16" t="str">
        <x:f>IF(AND(AND($C$4="Готово",'Налаштування'!G11="Готово",'План на рік'!Q12&lt;&gt;"Перевірте план",'План на рік'!Q12&lt;&gt;"Показник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роком")&gt;0))),H16&gt;0),SUMIFS('Щоденні факти'!$F$7:$F$372,'Щоденні факти'!$A$7:$A$372,"&gt;="&amp;$B$6,'Щоденні факти'!$A$7:$A$372,"&lt;="&amp;MIN($B$5,DATE($B$4,MONTH($B$6)+1,0))),"")</x:f>
      </x:c>
      <x:c r="G16" s="10" t="str">
        <x:f>IF(AND($C$4="Готово",'Налаштування'!G11="Готово",'План на рік'!Q12&lt;&gt;"Перевірте план",'План на рік'!Q12&lt;&gt;"Показник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роком")&gt;0))),MAX(0,MIN($B$5,DATE($B$4,MONTH($B$6)+1,0))-$B$6+1),"")</x:f>
      </x:c>
      <x:c r="H16" s="10" t="str">
        <x:f>IF(AND($C$4="Готово",'Налаштування'!G11="Готово",'План на рік'!Q12&lt;&gt;"Перевірте план",'План на рік'!Q12&lt;&gt;"Показник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роком")&gt;0))),COUNTIFS('Щоденні факти'!$A$7:$A$372,"&gt;="&amp;$B$6,'Щоденні факти'!$A$7:$A$372,"&lt;="&amp;MIN($B$5,DATE($B$4,MONTH($B$6)+1,0)),'Щоденні факти'!$F$7:$F$372,"&gt;=0",'Щоденні факти'!$F$7:$F$372,"&lt;&gt;"),"")</x:f>
      </x:c>
      <x:c r="I16" s="10" t="str">
        <x:f>IF(NOT(AND($C$4="Готово",'Налаштування'!G11="Готово",'План на рік'!Q12&lt;&gt;"Перевірте план",'План на рік'!Q12&lt;&gt;"Показник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роком")&gt;0)))),IF('Налаштування'!G11="Не налаштовано","", "Перевірте дані"),IF(G16=0,"Період не настав",IF(H16&lt;G16,"Є пропуски",IF($B$5&lt;DATE($B$4,MONTH($B$6)+1,0),"Проміжний","Повний"))))</x:f>
      </x:c>
      <x:c r="J16" s="16" t="str">
        <x:f>IF(AND(I16="Повний",ISNUMBER(E16),ISNUMBER(F16)),F16-E16,"")</x:f>
      </x:c>
      <x:c r="K16" s="17" t="str">
        <x:f>IF(AND(I16="Повний",ISNUMBER(E16),E16&gt;0,ISNUMBER(F16)),F16/E16,"")</x:f>
      </x:c>
      <x:c r="L16" s="10" t="str">
        <x:f>IF(AND(AND($C$4="Готово",'Налаштування'!G11="Готово",'План на рік'!Q12&lt;&gt;"Перевірте план",'План на рік'!Q12&lt;&gt;"Показник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роком")&gt;0))),COUNTIFS('Щоденні факти'!$A$7:$A$372,"&gt;="&amp;MAX($B$7,DATE($B$4,1,1)),'Щоденні факти'!$A$7:$A$372,"&lt;="&amp;MIN($B$8,$B$5,DATE($B$4,12,31)),'Щоденні факти'!$F$7:$F$372,"&gt;=0",'Щоденні факти'!$F$7:$F$372,"&lt;&gt;")&gt;0),SUMIFS('Щоденні факти'!$F$7:$F$372,'Щоденні факти'!$A$7:$A$372,"&gt;="&amp;MAX($B$7,DATE($B$4,1,1)),'Щоденні факти'!$A$7:$A$372,"&lt;="&amp;MIN($B$8,$B$5,DATE($B$4,12,31))),"")</x:f>
      </x:c>
      <x:c r="M16" s="10" t="str">
        <x:f>IF(AND($C$4="Готово",'Налаштування'!G11="Готово",'План на рік'!Q12&lt;&gt;"Перевірте план",'План на рік'!Q12&lt;&gt;"Показник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роком")&gt;0))),COUNTIFS('Щоденні факти'!$A$7:$A$372,"&gt;="&amp;MAX($B$7,DATE($B$4,1,1)),'Щоденні факти'!$A$7:$A$372,"&lt;="&amp;MIN($B$8,$B$5,DATE($B$4,12,31)),'Щоденні факти'!$F$7:$F$372,"&gt;=0",'Щоденні факти'!$F$7:$F$372,"&lt;&gt;")&amp;" / "&amp;MAX(0,MIN($B$8,$B$5,DATE($B$4,12,31))-MAX($B$7,DATE($B$4,1,1))+1),"")</x:f>
      </x:c>
      <x:c r="N16" s="10" t="str">
        <x:f>IF(NOT(AND($C$4="Готово",'Налаштування'!G11="Готово",'План на рік'!Q12&lt;&gt;"Перевірте план",'План на рік'!Q12&lt;&gt;"Показник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роком")&gt;0)))),IF('Налаштування'!G11="Не налаштовано","","Перевірте дані"),IF(OR($B$7&lt;DATE($B$4,1,1),$B$8&gt;DATE($B$4,12,31)),"Частина поза роком",IF(MAX(0,MIN($B$8,$B$5,DATE($B$4,12,31))-MAX($B$7,DATE($B$4,1,1))+1)=0,"Період не настав",IF(OR(COUNTIFS('Щоденні факти'!$A$7:$A$372,"&gt;="&amp;MAX($B$7,DATE($B$4,1,1)),'Щоденні факти'!$A$7:$A$372,"&lt;="&amp;MIN($B$8,$B$5,DATE($B$4,12,31)),'Щоденні факти'!$F$7:$F$372,"&gt;=0",'Щоденні факти'!$F$7:$F$372,"&lt;&gt;")&lt;MAX(0,MIN($B$8,$B$5,DATE($B$4,12,31))-MAX($B$7,DATE($B$4,1,1))+1),$B$5&lt;$B$8),"Неповний","Повний"))))</x:f>
      </x:c>
    </x:row>
    <x:row r="17" ht="38" customHeight="1">
      <x:c r="A17" s="10" t="str">
        <x:f>IF('Налаштування'!G12="Готово",'Налаштування'!A12,"")</x:f>
      </x:c>
      <x:c r="B17" s="10" t="str">
        <x:f>IF('Налаштування'!G12="Готово",'Налаштування'!B12,"")</x:f>
      </x:c>
      <x:c r="C17" s="10" t="str">
        <x:f>IF('Налаштування'!G12="Готово",'Налаштування'!C12,"")</x:f>
      </x:c>
      <x:c r="D17" s="10" t="str">
        <x:f>IF('Налаштування'!G12="Готово",'Налаштування'!D12,"")</x:f>
      </x:c>
      <x:c r="E17" s="16" t="str">
        <x:f>IF(AND($C$4="Готово",'Налаштування'!G12="Готово",'План на рік'!Q13&lt;&gt;"Перевірте план",'План на рік'!Q13&lt;&gt;"Показник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роком")&gt;0))),IF(MONTH($B$6)=1,IF(ISNUMBER('План на рік'!E13),'План на рік'!E13,""),IF(MONTH($B$6)=2,IF(ISNUMBER('План на рік'!F13),'План на рік'!F13,""),IF(MONTH($B$6)=3,IF(ISNUMBER('План на рік'!G13),'План на рік'!G13,""),IF(MONTH($B$6)=4,IF(ISNUMBER('План на рік'!H13),'План на рік'!H13,""),IF(MONTH($B$6)=5,IF(ISNUMBER('План на рік'!I13),'План на рік'!I13,""),IF(MONTH($B$6)=6,IF(ISNUMBER('План на рік'!J13),'План на рік'!J13,""),IF(MONTH($B$6)=7,IF(ISNUMBER('План на рік'!K13),'План на рік'!K13,""),IF(MONTH($B$6)=8,IF(ISNUMBER('План на рік'!L13),'План на рік'!L13,""),IF(MONTH($B$6)=9,IF(ISNUMBER('План на рік'!M13),'План на рік'!M13,""),IF(MONTH($B$6)=10,IF(ISNUMBER('План на рік'!N13),'План на рік'!N13,""),IF(MONTH($B$6)=11,IF(ISNUMBER('План на рік'!O13),'План на рік'!O13,""),IF(MONTH($B$6)=12,IF(ISNUMBER('План на рік'!P13),'План на рік'!P13,""),"")))))))))))),"")</x:f>
      </x:c>
      <x:c r="F17" s="16" t="str">
        <x:f>IF(AND(AND($C$4="Готово",'Налаштування'!G12="Готово",'План на рік'!Q13&lt;&gt;"Перевірте план",'План на рік'!Q13&lt;&gt;"Показник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роком")&gt;0))),H17&gt;0),SUMIFS('Щоденні факти'!$G$7:$G$372,'Щоденні факти'!$A$7:$A$372,"&gt;="&amp;$B$6,'Щоденні факти'!$A$7:$A$372,"&lt;="&amp;MIN($B$5,DATE($B$4,MONTH($B$6)+1,0))),"")</x:f>
      </x:c>
      <x:c r="G17" s="10" t="str">
        <x:f>IF(AND($C$4="Готово",'Налаштування'!G12="Готово",'План на рік'!Q13&lt;&gt;"Перевірте план",'План на рік'!Q13&lt;&gt;"Показник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роком")&gt;0))),MAX(0,MIN($B$5,DATE($B$4,MONTH($B$6)+1,0))-$B$6+1),"")</x:f>
      </x:c>
      <x:c r="H17" s="10" t="str">
        <x:f>IF(AND($C$4="Готово",'Налаштування'!G12="Готово",'План на рік'!Q13&lt;&gt;"Перевірте план",'План на рік'!Q13&lt;&gt;"Показник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роком")&gt;0))),COUNTIFS('Щоденні факти'!$A$7:$A$372,"&gt;="&amp;$B$6,'Щоденні факти'!$A$7:$A$372,"&lt;="&amp;MIN($B$5,DATE($B$4,MONTH($B$6)+1,0)),'Щоденні факти'!$G$7:$G$372,"&gt;=0",'Щоденні факти'!$G$7:$G$372,"&lt;&gt;"),"")</x:f>
      </x:c>
      <x:c r="I17" s="10" t="str">
        <x:f>IF(NOT(AND($C$4="Готово",'Налаштування'!G12="Готово",'План на рік'!Q13&lt;&gt;"Перевірте план",'План на рік'!Q13&lt;&gt;"Показник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роком")&gt;0)))),IF('Налаштування'!G12="Не налаштовано","", "Перевірте дані"),IF(G17=0,"Період не настав",IF(H17&lt;G17,"Є пропуски",IF($B$5&lt;DATE($B$4,MONTH($B$6)+1,0),"Проміжний","Повний"))))</x:f>
      </x:c>
      <x:c r="J17" s="16" t="str">
        <x:f>IF(AND(I17="Повний",ISNUMBER(E17),ISNUMBER(F17)),F17-E17,"")</x:f>
      </x:c>
      <x:c r="K17" s="17" t="str">
        <x:f>IF(AND(I17="Повний",ISNUMBER(E17),E17&gt;0,ISNUMBER(F17)),F17/E17,"")</x:f>
      </x:c>
      <x:c r="L17" s="10" t="str">
        <x:f>IF(AND(AND($C$4="Готово",'Налаштування'!G12="Готово",'План на рік'!Q13&lt;&gt;"Перевірте план",'План на рік'!Q13&lt;&gt;"Показник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роком")&gt;0))),COUNTIFS('Щоденні факти'!$A$7:$A$372,"&gt;="&amp;MAX($B$7,DATE($B$4,1,1)),'Щоденні факти'!$A$7:$A$372,"&lt;="&amp;MIN($B$8,$B$5,DATE($B$4,12,31)),'Щоденні факти'!$G$7:$G$372,"&gt;=0",'Щоденні факти'!$G$7:$G$372,"&lt;&gt;")&gt;0),SUMIFS('Щоденні факти'!$G$7:$G$372,'Щоденні факти'!$A$7:$A$372,"&gt;="&amp;MAX($B$7,DATE($B$4,1,1)),'Щоденні факти'!$A$7:$A$372,"&lt;="&amp;MIN($B$8,$B$5,DATE($B$4,12,31))),"")</x:f>
      </x:c>
      <x:c r="M17" s="10" t="str">
        <x:f>IF(AND($C$4="Готово",'Налаштування'!G12="Готово",'План на рік'!Q13&lt;&gt;"Перевірте план",'План на рік'!Q13&lt;&gt;"Показник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роком")&gt;0))),COUNTIFS('Щоденні факти'!$A$7:$A$372,"&gt;="&amp;MAX($B$7,DATE($B$4,1,1)),'Щоденні факти'!$A$7:$A$372,"&lt;="&amp;MIN($B$8,$B$5,DATE($B$4,12,31)),'Щоденні факти'!$G$7:$G$372,"&gt;=0",'Щоденні факти'!$G$7:$G$372,"&lt;&gt;")&amp;" / "&amp;MAX(0,MIN($B$8,$B$5,DATE($B$4,12,31))-MAX($B$7,DATE($B$4,1,1))+1),"")</x:f>
      </x:c>
      <x:c r="N17" s="10" t="str">
        <x:f>IF(NOT(AND($C$4="Готово",'Налаштування'!G12="Готово",'План на рік'!Q13&lt;&gt;"Перевірте план",'План на рік'!Q13&lt;&gt;"Показник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роком")&gt;0)))),IF('Налаштування'!G12="Не налаштовано","","Перевірте дані"),IF(OR($B$7&lt;DATE($B$4,1,1),$B$8&gt;DATE($B$4,12,31)),"Частина поза роком",IF(MAX(0,MIN($B$8,$B$5,DATE($B$4,12,31))-MAX($B$7,DATE($B$4,1,1))+1)=0,"Період не настав",IF(OR(COUNTIFS('Щоденні факти'!$A$7:$A$372,"&gt;="&amp;MAX($B$7,DATE($B$4,1,1)),'Щоденні факти'!$A$7:$A$372,"&lt;="&amp;MIN($B$8,$B$5,DATE($B$4,12,31)),'Щоденні факти'!$G$7:$G$372,"&gt;=0",'Щоденні факти'!$G$7:$G$372,"&lt;&gt;")&lt;MAX(0,MIN($B$8,$B$5,DATE($B$4,12,31))-MAX($B$7,DATE($B$4,1,1))+1),$B$5&lt;$B$8),"Неповний","Повний"))))</x:f>
      </x:c>
    </x:row>
    <x:row r="18" ht="38" customHeight="1">
      <x:c r="A18" s="10" t="str">
        <x:f>IF('Налаштування'!G13="Готово",'Налаштування'!A13,"")</x:f>
      </x:c>
      <x:c r="B18" s="10" t="str">
        <x:f>IF('Налаштування'!G13="Готово",'Налаштування'!B13,"")</x:f>
      </x:c>
      <x:c r="C18" s="10" t="str">
        <x:f>IF('Налаштування'!G13="Готово",'Налаштування'!C13,"")</x:f>
      </x:c>
      <x:c r="D18" s="10" t="str">
        <x:f>IF('Налаштування'!G13="Готово",'Налаштування'!D13,"")</x:f>
      </x:c>
      <x:c r="E18" s="16" t="str">
        <x:f>IF(AND($C$4="Готово",'Налаштування'!G13="Готово",'План на рік'!Q14&lt;&gt;"Перевірте план",'План на рік'!Q14&lt;&gt;"Показник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роком")&gt;0))),IF(MONTH($B$6)=1,IF(ISNUMBER('План на рік'!E14),'План на рік'!E14,""),IF(MONTH($B$6)=2,IF(ISNUMBER('План на рік'!F14),'План на рік'!F14,""),IF(MONTH($B$6)=3,IF(ISNUMBER('План на рік'!G14),'План на рік'!G14,""),IF(MONTH($B$6)=4,IF(ISNUMBER('План на рік'!H14),'План на рік'!H14,""),IF(MONTH($B$6)=5,IF(ISNUMBER('План на рік'!I14),'План на рік'!I14,""),IF(MONTH($B$6)=6,IF(ISNUMBER('План на рік'!J14),'План на рік'!J14,""),IF(MONTH($B$6)=7,IF(ISNUMBER('План на рік'!K14),'План на рік'!K14,""),IF(MONTH($B$6)=8,IF(ISNUMBER('План на рік'!L14),'План на рік'!L14,""),IF(MONTH($B$6)=9,IF(ISNUMBER('План на рік'!M14),'План на рік'!M14,""),IF(MONTH($B$6)=10,IF(ISNUMBER('План на рік'!N14),'План на рік'!N14,""),IF(MONTH($B$6)=11,IF(ISNUMBER('План на рік'!O14),'План на рік'!O14,""),IF(MONTH($B$6)=12,IF(ISNUMBER('План на рік'!P14),'План на рік'!P14,""),"")))))))))))),"")</x:f>
      </x:c>
      <x:c r="F18" s="16" t="str">
        <x:f>IF(AND(AND($C$4="Готово",'Налаштування'!G13="Готово",'План на рік'!Q14&lt;&gt;"Перевірте план",'План на рік'!Q14&lt;&gt;"Показник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роком")&gt;0))),H18&gt;0),SUMIFS('Щоденні факти'!$H$7:$H$372,'Щоденні факти'!$A$7:$A$372,"&gt;="&amp;$B$6,'Щоденні факти'!$A$7:$A$372,"&lt;="&amp;MIN($B$5,DATE($B$4,MONTH($B$6)+1,0))),"")</x:f>
      </x:c>
      <x:c r="G18" s="10" t="str">
        <x:f>IF(AND($C$4="Готово",'Налаштування'!G13="Готово",'План на рік'!Q14&lt;&gt;"Перевірте план",'План на рік'!Q14&lt;&gt;"Показник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роком")&gt;0))),MAX(0,MIN($B$5,DATE($B$4,MONTH($B$6)+1,0))-$B$6+1),"")</x:f>
      </x:c>
      <x:c r="H18" s="10" t="str">
        <x:f>IF(AND($C$4="Готово",'Налаштування'!G13="Готово",'План на рік'!Q14&lt;&gt;"Перевірте план",'План на рік'!Q14&lt;&gt;"Показник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роком")&gt;0))),COUNTIFS('Щоденні факти'!$A$7:$A$372,"&gt;="&amp;$B$6,'Щоденні факти'!$A$7:$A$372,"&lt;="&amp;MIN($B$5,DATE($B$4,MONTH($B$6)+1,0)),'Щоденні факти'!$H$7:$H$372,"&gt;=0",'Щоденні факти'!$H$7:$H$372,"&lt;&gt;"),"")</x:f>
      </x:c>
      <x:c r="I18" s="10" t="str">
        <x:f>IF(NOT(AND($C$4="Готово",'Налаштування'!G13="Готово",'План на рік'!Q14&lt;&gt;"Перевірте план",'План на рік'!Q14&lt;&gt;"Показник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роком")&gt;0)))),IF('Налаштування'!G13="Не налаштовано","", "Перевірте дані"),IF(G18=0,"Період не настав",IF(H18&lt;G18,"Є пропуски",IF($B$5&lt;DATE($B$4,MONTH($B$6)+1,0),"Проміжний","Повний"))))</x:f>
      </x:c>
      <x:c r="J18" s="16" t="str">
        <x:f>IF(AND(I18="Повний",ISNUMBER(E18),ISNUMBER(F18)),F18-E18,"")</x:f>
      </x:c>
      <x:c r="K18" s="17" t="str">
        <x:f>IF(AND(I18="Повний",ISNUMBER(E18),E18&gt;0,ISNUMBER(F18)),F18/E18,"")</x:f>
      </x:c>
      <x:c r="L18" s="10" t="str">
        <x:f>IF(AND(AND($C$4="Готово",'Налаштування'!G13="Готово",'План на рік'!Q14&lt;&gt;"Перевірте план",'План на рік'!Q14&lt;&gt;"Показник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роком")&gt;0))),COUNTIFS('Щоденні факти'!$A$7:$A$372,"&gt;="&amp;MAX($B$7,DATE($B$4,1,1)),'Щоденні факти'!$A$7:$A$372,"&lt;="&amp;MIN($B$8,$B$5,DATE($B$4,12,31)),'Щоденні факти'!$H$7:$H$372,"&gt;=0",'Щоденні факти'!$H$7:$H$372,"&lt;&gt;")&gt;0),SUMIFS('Щоденні факти'!$H$7:$H$372,'Щоденні факти'!$A$7:$A$372,"&gt;="&amp;MAX($B$7,DATE($B$4,1,1)),'Щоденні факти'!$A$7:$A$372,"&lt;="&amp;MIN($B$8,$B$5,DATE($B$4,12,31))),"")</x:f>
      </x:c>
      <x:c r="M18" s="10" t="str">
        <x:f>IF(AND($C$4="Готово",'Налаштування'!G13="Готово",'План на рік'!Q14&lt;&gt;"Перевірте план",'План на рік'!Q14&lt;&gt;"Показник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роком")&gt;0))),COUNTIFS('Щоденні факти'!$A$7:$A$372,"&gt;="&amp;MAX($B$7,DATE($B$4,1,1)),'Щоденні факти'!$A$7:$A$372,"&lt;="&amp;MIN($B$8,$B$5,DATE($B$4,12,31)),'Щоденні факти'!$H$7:$H$372,"&gt;=0",'Щоденні факти'!$H$7:$H$372,"&lt;&gt;")&amp;" / "&amp;MAX(0,MIN($B$8,$B$5,DATE($B$4,12,31))-MAX($B$7,DATE($B$4,1,1))+1),"")</x:f>
      </x:c>
      <x:c r="N18" s="10" t="str">
        <x:f>IF(NOT(AND($C$4="Готово",'Налаштування'!G13="Готово",'План на рік'!Q14&lt;&gt;"Перевірте план",'План на рік'!Q14&lt;&gt;"Показник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роком")&gt;0)))),IF('Налаштування'!G13="Не налаштовано","","Перевірте дані"),IF(OR($B$7&lt;DATE($B$4,1,1),$B$8&gt;DATE($B$4,12,31)),"Частина поза роком",IF(MAX(0,MIN($B$8,$B$5,DATE($B$4,12,31))-MAX($B$7,DATE($B$4,1,1))+1)=0,"Період не настав",IF(OR(COUNTIFS('Щоденні факти'!$A$7:$A$372,"&gt;="&amp;MAX($B$7,DATE($B$4,1,1)),'Щоденні факти'!$A$7:$A$372,"&lt;="&amp;MIN($B$8,$B$5,DATE($B$4,12,31)),'Щоденні факти'!$H$7:$H$372,"&gt;=0",'Щоденні факти'!$H$7:$H$372,"&lt;&gt;")&lt;MAX(0,MIN($B$8,$B$5,DATE($B$4,12,31))-MAX($B$7,DATE($B$4,1,1))+1),$B$5&lt;$B$8),"Неповний","Повний"))))</x:f>
      </x:c>
    </x:row>
    <x:row r="19" ht="38" customHeight="1">
      <x:c r="A19" s="10" t="str">
        <x:f>IF('Налаштування'!G14="Готово",'Налаштування'!A14,"")</x:f>
      </x:c>
      <x:c r="B19" s="10" t="str">
        <x:f>IF('Налаштування'!G14="Готово",'Налаштування'!B14,"")</x:f>
      </x:c>
      <x:c r="C19" s="10" t="str">
        <x:f>IF('Налаштування'!G14="Готово",'Налаштування'!C14,"")</x:f>
      </x:c>
      <x:c r="D19" s="10" t="str">
        <x:f>IF('Налаштування'!G14="Готово",'Налаштування'!D14,"")</x:f>
      </x:c>
      <x:c r="E19" s="16" t="str">
        <x:f>IF(AND($C$4="Готово",'Налаштування'!G14="Готово",'План на рік'!Q15&lt;&gt;"Перевірте план",'План на рік'!Q15&lt;&gt;"Показник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роком")&gt;0))),IF(MONTH($B$6)=1,IF(ISNUMBER('План на рік'!E15),'План на рік'!E15,""),IF(MONTH($B$6)=2,IF(ISNUMBER('План на рік'!F15),'План на рік'!F15,""),IF(MONTH($B$6)=3,IF(ISNUMBER('План на рік'!G15),'План на рік'!G15,""),IF(MONTH($B$6)=4,IF(ISNUMBER('План на рік'!H15),'План на рік'!H15,""),IF(MONTH($B$6)=5,IF(ISNUMBER('План на рік'!I15),'План на рік'!I15,""),IF(MONTH($B$6)=6,IF(ISNUMBER('План на рік'!J15),'План на рік'!J15,""),IF(MONTH($B$6)=7,IF(ISNUMBER('План на рік'!K15),'План на рік'!K15,""),IF(MONTH($B$6)=8,IF(ISNUMBER('План на рік'!L15),'План на рік'!L15,""),IF(MONTH($B$6)=9,IF(ISNUMBER('План на рік'!M15),'План на рік'!M15,""),IF(MONTH($B$6)=10,IF(ISNUMBER('План на рік'!N15),'План на рік'!N15,""),IF(MONTH($B$6)=11,IF(ISNUMBER('План на рік'!O15),'План на рік'!O15,""),IF(MONTH($B$6)=12,IF(ISNUMBER('План на рік'!P15),'План на рік'!P15,""),"")))))))))))),"")</x:f>
      </x:c>
      <x:c r="F19" s="16" t="str">
        <x:f>IF(AND(AND($C$4="Готово",'Налаштування'!G14="Готово",'План на рік'!Q15&lt;&gt;"Перевірте план",'План на рік'!Q15&lt;&gt;"Показник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роком")&gt;0))),H19&gt;0),SUMIFS('Щоденні факти'!$I$7:$I$372,'Щоденні факти'!$A$7:$A$372,"&gt;="&amp;$B$6,'Щоденні факти'!$A$7:$A$372,"&lt;="&amp;MIN($B$5,DATE($B$4,MONTH($B$6)+1,0))),"")</x:f>
      </x:c>
      <x:c r="G19" s="10" t="str">
        <x:f>IF(AND($C$4="Готово",'Налаштування'!G14="Готово",'План на рік'!Q15&lt;&gt;"Перевірте план",'План на рік'!Q15&lt;&gt;"Показник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роком")&gt;0))),MAX(0,MIN($B$5,DATE($B$4,MONTH($B$6)+1,0))-$B$6+1),"")</x:f>
      </x:c>
      <x:c r="H19" s="10" t="str">
        <x:f>IF(AND($C$4="Готово",'Налаштування'!G14="Готово",'План на рік'!Q15&lt;&gt;"Перевірте план",'План на рік'!Q15&lt;&gt;"Показник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роком")&gt;0))),COUNTIFS('Щоденні факти'!$A$7:$A$372,"&gt;="&amp;$B$6,'Щоденні факти'!$A$7:$A$372,"&lt;="&amp;MIN($B$5,DATE($B$4,MONTH($B$6)+1,0)),'Щоденні факти'!$I$7:$I$372,"&gt;=0",'Щоденні факти'!$I$7:$I$372,"&lt;&gt;"),"")</x:f>
      </x:c>
      <x:c r="I19" s="10" t="str">
        <x:f>IF(NOT(AND($C$4="Готово",'Налаштування'!G14="Готово",'План на рік'!Q15&lt;&gt;"Перевірте план",'План на рік'!Q15&lt;&gt;"Показник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роком")&gt;0)))),IF('Налаштування'!G14="Не налаштовано","", "Перевірте дані"),IF(G19=0,"Період не настав",IF(H19&lt;G19,"Є пропуски",IF($B$5&lt;DATE($B$4,MONTH($B$6)+1,0),"Проміжний","Повний"))))</x:f>
      </x:c>
      <x:c r="J19" s="16" t="str">
        <x:f>IF(AND(I19="Повний",ISNUMBER(E19),ISNUMBER(F19)),F19-E19,"")</x:f>
      </x:c>
      <x:c r="K19" s="17" t="str">
        <x:f>IF(AND(I19="Повний",ISNUMBER(E19),E19&gt;0,ISNUMBER(F19)),F19/E19,"")</x:f>
      </x:c>
      <x:c r="L19" s="10" t="str">
        <x:f>IF(AND(AND($C$4="Готово",'Налаштування'!G14="Готово",'План на рік'!Q15&lt;&gt;"Перевірте план",'План на рік'!Q15&lt;&gt;"Показник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роком")&gt;0))),COUNTIFS('Щоденні факти'!$A$7:$A$372,"&gt;="&amp;MAX($B$7,DATE($B$4,1,1)),'Щоденні факти'!$A$7:$A$372,"&lt;="&amp;MIN($B$8,$B$5,DATE($B$4,12,31)),'Щоденні факти'!$I$7:$I$372,"&gt;=0",'Щоденні факти'!$I$7:$I$372,"&lt;&gt;")&gt;0),SUMIFS('Щоденні факти'!$I$7:$I$372,'Щоденні факти'!$A$7:$A$372,"&gt;="&amp;MAX($B$7,DATE($B$4,1,1)),'Щоденні факти'!$A$7:$A$372,"&lt;="&amp;MIN($B$8,$B$5,DATE($B$4,12,31))),"")</x:f>
      </x:c>
      <x:c r="M19" s="10" t="str">
        <x:f>IF(AND($C$4="Готово",'Налаштування'!G14="Готово",'План на рік'!Q15&lt;&gt;"Перевірте план",'План на рік'!Q15&lt;&gt;"Показник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роком")&gt;0))),COUNTIFS('Щоденні факти'!$A$7:$A$372,"&gt;="&amp;MAX($B$7,DATE($B$4,1,1)),'Щоденні факти'!$A$7:$A$372,"&lt;="&amp;MIN($B$8,$B$5,DATE($B$4,12,31)),'Щоденні факти'!$I$7:$I$372,"&gt;=0",'Щоденні факти'!$I$7:$I$372,"&lt;&gt;")&amp;" / "&amp;MAX(0,MIN($B$8,$B$5,DATE($B$4,12,31))-MAX($B$7,DATE($B$4,1,1))+1),"")</x:f>
      </x:c>
      <x:c r="N19" s="10" t="str">
        <x:f>IF(NOT(AND($C$4="Готово",'Налаштування'!G14="Готово",'План на рік'!Q15&lt;&gt;"Перевірте план",'План на рік'!Q15&lt;&gt;"Показник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роком")&gt;0)))),IF('Налаштування'!G14="Не налаштовано","","Перевірте дані"),IF(OR($B$7&lt;DATE($B$4,1,1),$B$8&gt;DATE($B$4,12,31)),"Частина поза роком",IF(MAX(0,MIN($B$8,$B$5,DATE($B$4,12,31))-MAX($B$7,DATE($B$4,1,1))+1)=0,"Період не настав",IF(OR(COUNTIFS('Щоденні факти'!$A$7:$A$372,"&gt;="&amp;MAX($B$7,DATE($B$4,1,1)),'Щоденні факти'!$A$7:$A$372,"&lt;="&amp;MIN($B$8,$B$5,DATE($B$4,12,31)),'Щоденні факти'!$I$7:$I$372,"&gt;=0",'Щоденні факти'!$I$7:$I$372,"&lt;&gt;")&lt;MAX(0,MIN($B$8,$B$5,DATE($B$4,12,31))-MAX($B$7,DATE($B$4,1,1))+1),$B$5&lt;$B$8),"Неповний","Повний"))))</x:f>
      </x:c>
    </x:row>
    <x:row r="20" ht="38" customHeight="1">
      <x:c r="A20" s="10" t="str">
        <x:f>IF('Налаштування'!G15="Готово",'Налаштування'!A15,"")</x:f>
      </x:c>
      <x:c r="B20" s="10" t="str">
        <x:f>IF('Налаштування'!G15="Готово",'Налаштування'!B15,"")</x:f>
      </x:c>
      <x:c r="C20" s="10" t="str">
        <x:f>IF('Налаштування'!G15="Готово",'Налаштування'!C15,"")</x:f>
      </x:c>
      <x:c r="D20" s="10" t="str">
        <x:f>IF('Налаштування'!G15="Готово",'Налаштування'!D15,"")</x:f>
      </x:c>
      <x:c r="E20" s="16" t="str">
        <x:f>IF(AND($C$4="Готово",'Налаштування'!G15="Готово",'План на рік'!Q16&lt;&gt;"Перевірте план",'План на рік'!Q16&lt;&gt;"Показник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роком")&gt;0))),IF(MONTH($B$6)=1,IF(ISNUMBER('План на рік'!E16),'План на рік'!E16,""),IF(MONTH($B$6)=2,IF(ISNUMBER('План на рік'!F16),'План на рік'!F16,""),IF(MONTH($B$6)=3,IF(ISNUMBER('План на рік'!G16),'План на рік'!G16,""),IF(MONTH($B$6)=4,IF(ISNUMBER('План на рік'!H16),'План на рік'!H16,""),IF(MONTH($B$6)=5,IF(ISNUMBER('План на рік'!I16),'План на рік'!I16,""),IF(MONTH($B$6)=6,IF(ISNUMBER('План на рік'!J16),'План на рік'!J16,""),IF(MONTH($B$6)=7,IF(ISNUMBER('План на рік'!K16),'План на рік'!K16,""),IF(MONTH($B$6)=8,IF(ISNUMBER('План на рік'!L16),'План на рік'!L16,""),IF(MONTH($B$6)=9,IF(ISNUMBER('План на рік'!M16),'План на рік'!M16,""),IF(MONTH($B$6)=10,IF(ISNUMBER('План на рік'!N16),'План на рік'!N16,""),IF(MONTH($B$6)=11,IF(ISNUMBER('План на рік'!O16),'План на рік'!O16,""),IF(MONTH($B$6)=12,IF(ISNUMBER('План на рік'!P16),'План на рік'!P16,""),"")))))))))))),"")</x:f>
      </x:c>
      <x:c r="F20" s="16" t="str">
        <x:f>IF(AND(AND($C$4="Готово",'Налаштування'!G15="Готово",'План на рік'!Q16&lt;&gt;"Перевірте план",'План на рік'!Q16&lt;&gt;"Показник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роком")&gt;0))),H20&gt;0),SUMIFS('Щоденні факти'!$J$7:$J$372,'Щоденні факти'!$A$7:$A$372,"&gt;="&amp;$B$6,'Щоденні факти'!$A$7:$A$372,"&lt;="&amp;MIN($B$5,DATE($B$4,MONTH($B$6)+1,0))),"")</x:f>
      </x:c>
      <x:c r="G20" s="10" t="str">
        <x:f>IF(AND($C$4="Готово",'Налаштування'!G15="Готово",'План на рік'!Q16&lt;&gt;"Перевірте план",'План на рік'!Q16&lt;&gt;"Показник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роком")&gt;0))),MAX(0,MIN($B$5,DATE($B$4,MONTH($B$6)+1,0))-$B$6+1),"")</x:f>
      </x:c>
      <x:c r="H20" s="10" t="str">
        <x:f>IF(AND($C$4="Готово",'Налаштування'!G15="Готово",'План на рік'!Q16&lt;&gt;"Перевірте план",'План на рік'!Q16&lt;&gt;"Показник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роком")&gt;0))),COUNTIFS('Щоденні факти'!$A$7:$A$372,"&gt;="&amp;$B$6,'Щоденні факти'!$A$7:$A$372,"&lt;="&amp;MIN($B$5,DATE($B$4,MONTH($B$6)+1,0)),'Щоденні факти'!$J$7:$J$372,"&gt;=0",'Щоденні факти'!$J$7:$J$372,"&lt;&gt;"),"")</x:f>
      </x:c>
      <x:c r="I20" s="10" t="str">
        <x:f>IF(NOT(AND($C$4="Готово",'Налаштування'!G15="Готово",'План на рік'!Q16&lt;&gt;"Перевірте план",'План на рік'!Q16&lt;&gt;"Показник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роком")&gt;0)))),IF('Налаштування'!G15="Не налаштовано","", "Перевірте дані"),IF(G20=0,"Період не настав",IF(H20&lt;G20,"Є пропуски",IF($B$5&lt;DATE($B$4,MONTH($B$6)+1,0),"Проміжний","Повний"))))</x:f>
      </x:c>
      <x:c r="J20" s="16" t="str">
        <x:f>IF(AND(I20="Повний",ISNUMBER(E20),ISNUMBER(F20)),F20-E20,"")</x:f>
      </x:c>
      <x:c r="K20" s="17" t="str">
        <x:f>IF(AND(I20="Повний",ISNUMBER(E20),E20&gt;0,ISNUMBER(F20)),F20/E20,"")</x:f>
      </x:c>
      <x:c r="L20" s="10" t="str">
        <x:f>IF(AND(AND($C$4="Готово",'Налаштування'!G15="Готово",'План на рік'!Q16&lt;&gt;"Перевірте план",'План на рік'!Q16&lt;&gt;"Показник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роком")&gt;0))),COUNTIFS('Щоденні факти'!$A$7:$A$372,"&gt;="&amp;MAX($B$7,DATE($B$4,1,1)),'Щоденні факти'!$A$7:$A$372,"&lt;="&amp;MIN($B$8,$B$5,DATE($B$4,12,31)),'Щоденні факти'!$J$7:$J$372,"&gt;=0",'Щоденні факти'!$J$7:$J$372,"&lt;&gt;")&gt;0),SUMIFS('Щоденні факти'!$J$7:$J$372,'Щоденні факти'!$A$7:$A$372,"&gt;="&amp;MAX($B$7,DATE($B$4,1,1)),'Щоденні факти'!$A$7:$A$372,"&lt;="&amp;MIN($B$8,$B$5,DATE($B$4,12,31))),"")</x:f>
      </x:c>
      <x:c r="M20" s="10" t="str">
        <x:f>IF(AND($C$4="Готово",'Налаштування'!G15="Готово",'План на рік'!Q16&lt;&gt;"Перевірте план",'План на рік'!Q16&lt;&gt;"Показник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роком")&gt;0))),COUNTIFS('Щоденні факти'!$A$7:$A$372,"&gt;="&amp;MAX($B$7,DATE($B$4,1,1)),'Щоденні факти'!$A$7:$A$372,"&lt;="&amp;MIN($B$8,$B$5,DATE($B$4,12,31)),'Щоденні факти'!$J$7:$J$372,"&gt;=0",'Щоденні факти'!$J$7:$J$372,"&lt;&gt;")&amp;" / "&amp;MAX(0,MIN($B$8,$B$5,DATE($B$4,12,31))-MAX($B$7,DATE($B$4,1,1))+1),"")</x:f>
      </x:c>
      <x:c r="N20" s="10" t="str">
        <x:f>IF(NOT(AND($C$4="Готово",'Налаштування'!G15="Готово",'План на рік'!Q16&lt;&gt;"Перевірте план",'План на рік'!Q16&lt;&gt;"Показник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роком")&gt;0)))),IF('Налаштування'!G15="Не налаштовано","","Перевірте дані"),IF(OR($B$7&lt;DATE($B$4,1,1),$B$8&gt;DATE($B$4,12,31)),"Частина поза роком",IF(MAX(0,MIN($B$8,$B$5,DATE($B$4,12,31))-MAX($B$7,DATE($B$4,1,1))+1)=0,"Період не настав",IF(OR(COUNTIFS('Щоденні факти'!$A$7:$A$372,"&gt;="&amp;MAX($B$7,DATE($B$4,1,1)),'Щоденні факти'!$A$7:$A$372,"&lt;="&amp;MIN($B$8,$B$5,DATE($B$4,12,31)),'Щоденні факти'!$J$7:$J$372,"&gt;=0",'Щоденні факти'!$J$7:$J$372,"&lt;&gt;")&lt;MAX(0,MIN($B$8,$B$5,DATE($B$4,12,31))-MAX($B$7,DATE($B$4,1,1))+1),$B$5&lt;$B$8),"Неповний","Повний"))))</x:f>
      </x:c>
    </x:row>
    <x:row r="21" ht="38" customHeight="1">
      <x:c r="A21" s="10" t="str">
        <x:f>IF('Налаштування'!G16="Готово",'Налаштування'!A16,"")</x:f>
      </x:c>
      <x:c r="B21" s="10" t="str">
        <x:f>IF('Налаштування'!G16="Готово",'Налаштування'!B16,"")</x:f>
      </x:c>
      <x:c r="C21" s="10" t="str">
        <x:f>IF('Налаштування'!G16="Готово",'Налаштування'!C16,"")</x:f>
      </x:c>
      <x:c r="D21" s="10" t="str">
        <x:f>IF('Налаштування'!G16="Готово",'Налаштування'!D16,"")</x:f>
      </x:c>
      <x:c r="E21" s="16" t="str">
        <x:f>IF(AND($C$4="Готово",'Налаштування'!G16="Готово",'План на рік'!Q17&lt;&gt;"Перевірте план",'План на рік'!Q17&lt;&gt;"Показник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роком")&gt;0))),IF(MONTH($B$6)=1,IF(ISNUMBER('План на рік'!E17),'План на рік'!E17,""),IF(MONTH($B$6)=2,IF(ISNUMBER('План на рік'!F17),'План на рік'!F17,""),IF(MONTH($B$6)=3,IF(ISNUMBER('План на рік'!G17),'План на рік'!G17,""),IF(MONTH($B$6)=4,IF(ISNUMBER('План на рік'!H17),'План на рік'!H17,""),IF(MONTH($B$6)=5,IF(ISNUMBER('План на рік'!I17),'План на рік'!I17,""),IF(MONTH($B$6)=6,IF(ISNUMBER('План на рік'!J17),'План на рік'!J17,""),IF(MONTH($B$6)=7,IF(ISNUMBER('План на рік'!K17),'План на рік'!K17,""),IF(MONTH($B$6)=8,IF(ISNUMBER('План на рік'!L17),'План на рік'!L17,""),IF(MONTH($B$6)=9,IF(ISNUMBER('План на рік'!M17),'План на рік'!M17,""),IF(MONTH($B$6)=10,IF(ISNUMBER('План на рік'!N17),'План на рік'!N17,""),IF(MONTH($B$6)=11,IF(ISNUMBER('План на рік'!O17),'План на рік'!O17,""),IF(MONTH($B$6)=12,IF(ISNUMBER('План на рік'!P17),'План на рік'!P17,""),"")))))))))))),"")</x:f>
      </x:c>
      <x:c r="F21" s="16" t="str">
        <x:f>IF(AND(AND($C$4="Готово",'Налаштування'!G16="Готово",'План на рік'!Q17&lt;&gt;"Перевірте план",'План на рік'!Q17&lt;&gt;"Показник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роком")&gt;0))),H21&gt;0),SUMIFS('Щоденні факти'!$K$7:$K$372,'Щоденні факти'!$A$7:$A$372,"&gt;="&amp;$B$6,'Щоденні факти'!$A$7:$A$372,"&lt;="&amp;MIN($B$5,DATE($B$4,MONTH($B$6)+1,0))),"")</x:f>
      </x:c>
      <x:c r="G21" s="10" t="str">
        <x:f>IF(AND($C$4="Готово",'Налаштування'!G16="Готово",'План на рік'!Q17&lt;&gt;"Перевірте план",'План на рік'!Q17&lt;&gt;"Показник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роком")&gt;0))),MAX(0,MIN($B$5,DATE($B$4,MONTH($B$6)+1,0))-$B$6+1),"")</x:f>
      </x:c>
      <x:c r="H21" s="10" t="str">
        <x:f>IF(AND($C$4="Готово",'Налаштування'!G16="Готово",'План на рік'!Q17&lt;&gt;"Перевірте план",'План на рік'!Q17&lt;&gt;"Показник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роком")&gt;0))),COUNTIFS('Щоденні факти'!$A$7:$A$372,"&gt;="&amp;$B$6,'Щоденні факти'!$A$7:$A$372,"&lt;="&amp;MIN($B$5,DATE($B$4,MONTH($B$6)+1,0)),'Щоденні факти'!$K$7:$K$372,"&gt;=0",'Щоденні факти'!$K$7:$K$372,"&lt;&gt;"),"")</x:f>
      </x:c>
      <x:c r="I21" s="10" t="str">
        <x:f>IF(NOT(AND($C$4="Готово",'Налаштування'!G16="Готово",'План на рік'!Q17&lt;&gt;"Перевірте план",'План на рік'!Q17&lt;&gt;"Показник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роком")&gt;0)))),IF('Налаштування'!G16="Не налаштовано","", "Перевірте дані"),IF(G21=0,"Період не настав",IF(H21&lt;G21,"Є пропуски",IF($B$5&lt;DATE($B$4,MONTH($B$6)+1,0),"Проміжний","Повний"))))</x:f>
      </x:c>
      <x:c r="J21" s="16" t="str">
        <x:f>IF(AND(I21="Повний",ISNUMBER(E21),ISNUMBER(F21)),F21-E21,"")</x:f>
      </x:c>
      <x:c r="K21" s="17" t="str">
        <x:f>IF(AND(I21="Повний",ISNUMBER(E21),E21&gt;0,ISNUMBER(F21)),F21/E21,"")</x:f>
      </x:c>
      <x:c r="L21" s="10" t="str">
        <x:f>IF(AND(AND($C$4="Готово",'Налаштування'!G16="Готово",'План на рік'!Q17&lt;&gt;"Перевірте план",'План на рік'!Q17&lt;&gt;"Показник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роком")&gt;0))),COUNTIFS('Щоденні факти'!$A$7:$A$372,"&gt;="&amp;MAX($B$7,DATE($B$4,1,1)),'Щоденні факти'!$A$7:$A$372,"&lt;="&amp;MIN($B$8,$B$5,DATE($B$4,12,31)),'Щоденні факти'!$K$7:$K$372,"&gt;=0",'Щоденні факти'!$K$7:$K$372,"&lt;&gt;")&gt;0),SUMIFS('Щоденні факти'!$K$7:$K$372,'Щоденні факти'!$A$7:$A$372,"&gt;="&amp;MAX($B$7,DATE($B$4,1,1)),'Щоденні факти'!$A$7:$A$372,"&lt;="&amp;MIN($B$8,$B$5,DATE($B$4,12,31))),"")</x:f>
      </x:c>
      <x:c r="M21" s="10" t="str">
        <x:f>IF(AND($C$4="Готово",'Налаштування'!G16="Готово",'План на рік'!Q17&lt;&gt;"Перевірте план",'План на рік'!Q17&lt;&gt;"Показник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роком")&gt;0))),COUNTIFS('Щоденні факти'!$A$7:$A$372,"&gt;="&amp;MAX($B$7,DATE($B$4,1,1)),'Щоденні факти'!$A$7:$A$372,"&lt;="&amp;MIN($B$8,$B$5,DATE($B$4,12,31)),'Щоденні факти'!$K$7:$K$372,"&gt;=0",'Щоденні факти'!$K$7:$K$372,"&lt;&gt;")&amp;" / "&amp;MAX(0,MIN($B$8,$B$5,DATE($B$4,12,31))-MAX($B$7,DATE($B$4,1,1))+1),"")</x:f>
      </x:c>
      <x:c r="N21" s="10" t="str">
        <x:f>IF(NOT(AND($C$4="Готово",'Налаштування'!G16="Готово",'План на рік'!Q17&lt;&gt;"Перевірте план",'План на рік'!Q17&lt;&gt;"Показник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роком")&gt;0)))),IF('Налаштування'!G16="Не налаштовано","","Перевірте дані"),IF(OR($B$7&lt;DATE($B$4,1,1),$B$8&gt;DATE($B$4,12,31)),"Частина поза роком",IF(MAX(0,MIN($B$8,$B$5,DATE($B$4,12,31))-MAX($B$7,DATE($B$4,1,1))+1)=0,"Період не настав",IF(OR(COUNTIFS('Щоденні факти'!$A$7:$A$372,"&gt;="&amp;MAX($B$7,DATE($B$4,1,1)),'Щоденні факти'!$A$7:$A$372,"&lt;="&amp;MIN($B$8,$B$5,DATE($B$4,12,31)),'Щоденні факти'!$K$7:$K$372,"&gt;=0",'Щоденні факти'!$K$7:$K$372,"&lt;&gt;")&lt;MAX(0,MIN($B$8,$B$5,DATE($B$4,12,31))-MAX($B$7,DATE($B$4,1,1))+1),$B$5&lt;$B$8),"Неповний","Повний"))))</x:f>
      </x:c>
    </x:row>
    <x:row r="22" ht="38" customHeight="1">
      <x:c r="A22" s="10" t="str">
        <x:f>IF('Налаштування'!G17="Готово",'Налаштування'!A17,"")</x:f>
      </x:c>
      <x:c r="B22" s="10" t="str">
        <x:f>IF('Налаштування'!G17="Готово",'Налаштування'!B17,"")</x:f>
      </x:c>
      <x:c r="C22" s="10" t="str">
        <x:f>IF('Налаштування'!G17="Готово",'Налаштування'!C17,"")</x:f>
      </x:c>
      <x:c r="D22" s="10" t="str">
        <x:f>IF('Налаштування'!G17="Готово",'Налаштування'!D17,"")</x:f>
      </x:c>
      <x:c r="E22" s="16" t="str">
        <x:f>IF(AND($C$4="Готово",'Налаштування'!G17="Готово",'План на рік'!Q18&lt;&gt;"Перевірте план",'План на рік'!Q18&lt;&gt;"Показник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роком")&gt;0))),IF(MONTH($B$6)=1,IF(ISNUMBER('План на рік'!E18),'План на рік'!E18,""),IF(MONTH($B$6)=2,IF(ISNUMBER('План на рік'!F18),'План на рік'!F18,""),IF(MONTH($B$6)=3,IF(ISNUMBER('План на рік'!G18),'План на рік'!G18,""),IF(MONTH($B$6)=4,IF(ISNUMBER('План на рік'!H18),'План на рік'!H18,""),IF(MONTH($B$6)=5,IF(ISNUMBER('План на рік'!I18),'План на рік'!I18,""),IF(MONTH($B$6)=6,IF(ISNUMBER('План на рік'!J18),'План на рік'!J18,""),IF(MONTH($B$6)=7,IF(ISNUMBER('План на рік'!K18),'План на рік'!K18,""),IF(MONTH($B$6)=8,IF(ISNUMBER('План на рік'!L18),'План на рік'!L18,""),IF(MONTH($B$6)=9,IF(ISNUMBER('План на рік'!M18),'План на рік'!M18,""),IF(MONTH($B$6)=10,IF(ISNUMBER('План на рік'!N18),'План на рік'!N18,""),IF(MONTH($B$6)=11,IF(ISNUMBER('План на рік'!O18),'План на рік'!O18,""),IF(MONTH($B$6)=12,IF(ISNUMBER('План на рік'!P18),'План на рік'!P18,""),"")))))))))))),"")</x:f>
      </x:c>
      <x:c r="F22" s="16" t="str">
        <x:f>IF(AND(AND($C$4="Готово",'Налаштування'!G17="Готово",'План на рік'!Q18&lt;&gt;"Перевірте план",'План на рік'!Q18&lt;&gt;"Показник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роком")&gt;0))),H22&gt;0),SUMIFS('Щоденні факти'!$L$7:$L$372,'Щоденні факти'!$A$7:$A$372,"&gt;="&amp;$B$6,'Щоденні факти'!$A$7:$A$372,"&lt;="&amp;MIN($B$5,DATE($B$4,MONTH($B$6)+1,0))),"")</x:f>
      </x:c>
      <x:c r="G22" s="10" t="str">
        <x:f>IF(AND($C$4="Готово",'Налаштування'!G17="Готово",'План на рік'!Q18&lt;&gt;"Перевірте план",'План на рік'!Q18&lt;&gt;"Показник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роком")&gt;0))),MAX(0,MIN($B$5,DATE($B$4,MONTH($B$6)+1,0))-$B$6+1),"")</x:f>
      </x:c>
      <x:c r="H22" s="10" t="str">
        <x:f>IF(AND($C$4="Готово",'Налаштування'!G17="Готово",'План на рік'!Q18&lt;&gt;"Перевірте план",'План на рік'!Q18&lt;&gt;"Показник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роком")&gt;0))),COUNTIFS('Щоденні факти'!$A$7:$A$372,"&gt;="&amp;$B$6,'Щоденні факти'!$A$7:$A$372,"&lt;="&amp;MIN($B$5,DATE($B$4,MONTH($B$6)+1,0)),'Щоденні факти'!$L$7:$L$372,"&gt;=0",'Щоденні факти'!$L$7:$L$372,"&lt;&gt;"),"")</x:f>
      </x:c>
      <x:c r="I22" s="10" t="str">
        <x:f>IF(NOT(AND($C$4="Готово",'Налаштування'!G17="Готово",'План на рік'!Q18&lt;&gt;"Перевірте план",'План на рік'!Q18&lt;&gt;"Показник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роком")&gt;0)))),IF('Налаштування'!G17="Не налаштовано","", "Перевірте дані"),IF(G22=0,"Період не настав",IF(H22&lt;G22,"Є пропуски",IF($B$5&lt;DATE($B$4,MONTH($B$6)+1,0),"Проміжний","Повний"))))</x:f>
      </x:c>
      <x:c r="J22" s="16" t="str">
        <x:f>IF(AND(I22="Повний",ISNUMBER(E22),ISNUMBER(F22)),F22-E22,"")</x:f>
      </x:c>
      <x:c r="K22" s="17" t="str">
        <x:f>IF(AND(I22="Повний",ISNUMBER(E22),E22&gt;0,ISNUMBER(F22)),F22/E22,"")</x:f>
      </x:c>
      <x:c r="L22" s="10" t="str">
        <x:f>IF(AND(AND($C$4="Готово",'Налаштування'!G17="Готово",'План на рік'!Q18&lt;&gt;"Перевірте план",'План на рік'!Q18&lt;&gt;"Показник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роком")&gt;0))),COUNTIFS('Щоденні факти'!$A$7:$A$372,"&gt;="&amp;MAX($B$7,DATE($B$4,1,1)),'Щоденні факти'!$A$7:$A$372,"&lt;="&amp;MIN($B$8,$B$5,DATE($B$4,12,31)),'Щоденні факти'!$L$7:$L$372,"&gt;=0",'Щоденні факти'!$L$7:$L$372,"&lt;&gt;")&gt;0),SUMIFS('Щоденні факти'!$L$7:$L$372,'Щоденні факти'!$A$7:$A$372,"&gt;="&amp;MAX($B$7,DATE($B$4,1,1)),'Щоденні факти'!$A$7:$A$372,"&lt;="&amp;MIN($B$8,$B$5,DATE($B$4,12,31))),"")</x:f>
      </x:c>
      <x:c r="M22" s="10" t="str">
        <x:f>IF(AND($C$4="Готово",'Налаштування'!G17="Готово",'План на рік'!Q18&lt;&gt;"Перевірте план",'План на рік'!Q18&lt;&gt;"Показник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роком")&gt;0))),COUNTIFS('Щоденні факти'!$A$7:$A$372,"&gt;="&amp;MAX($B$7,DATE($B$4,1,1)),'Щоденні факти'!$A$7:$A$372,"&lt;="&amp;MIN($B$8,$B$5,DATE($B$4,12,31)),'Щоденні факти'!$L$7:$L$372,"&gt;=0",'Щоденні факти'!$L$7:$L$372,"&lt;&gt;")&amp;" / "&amp;MAX(0,MIN($B$8,$B$5,DATE($B$4,12,31))-MAX($B$7,DATE($B$4,1,1))+1),"")</x:f>
      </x:c>
      <x:c r="N22" s="10" t="str">
        <x:f>IF(NOT(AND($C$4="Готово",'Налаштування'!G17="Готово",'План на рік'!Q18&lt;&gt;"Перевірте план",'План на рік'!Q18&lt;&gt;"Показник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роком")&gt;0)))),IF('Налаштування'!G17="Не налаштовано","","Перевірте дані"),IF(OR($B$7&lt;DATE($B$4,1,1),$B$8&gt;DATE($B$4,12,31)),"Частина поза роком",IF(MAX(0,MIN($B$8,$B$5,DATE($B$4,12,31))-MAX($B$7,DATE($B$4,1,1))+1)=0,"Період не настав",IF(OR(COUNTIFS('Щоденні факти'!$A$7:$A$372,"&gt;="&amp;MAX($B$7,DATE($B$4,1,1)),'Щоденні факти'!$A$7:$A$372,"&lt;="&amp;MIN($B$8,$B$5,DATE($B$4,12,31)),'Щоденні факти'!$L$7:$L$372,"&gt;=0",'Щоденні факти'!$L$7:$L$372,"&lt;&gt;")&lt;MAX(0,MIN($B$8,$B$5,DATE($B$4,12,31))-MAX($B$7,DATE($B$4,1,1))+1),$B$5&lt;$B$8),"Неповний","Повний"))))</x:f>
      </x:c>
    </x:row>
    <x:row r="23" ht="38" customHeight="1">
      <x:c r="A23" s="10" t="str">
        <x:f>IF('Налаштування'!G18="Готово",'Налаштування'!A18,"")</x:f>
      </x:c>
      <x:c r="B23" s="10" t="str">
        <x:f>IF('Налаштування'!G18="Готово",'Налаштування'!B18,"")</x:f>
      </x:c>
      <x:c r="C23" s="10" t="str">
        <x:f>IF('Налаштування'!G18="Готово",'Налаштування'!C18,"")</x:f>
      </x:c>
      <x:c r="D23" s="10" t="str">
        <x:f>IF('Налаштування'!G18="Готово",'Налаштування'!D18,"")</x:f>
      </x:c>
      <x:c r="E23" s="16" t="str">
        <x:f>IF(AND($C$4="Готово",'Налаштування'!G18="Готово",'План на рік'!Q19&lt;&gt;"Перевірте план",'План на рік'!Q19&lt;&gt;"Показник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роком")&gt;0))),IF(MONTH($B$6)=1,IF(ISNUMBER('План на рік'!E19),'План на рік'!E19,""),IF(MONTH($B$6)=2,IF(ISNUMBER('План на рік'!F19),'План на рік'!F19,""),IF(MONTH($B$6)=3,IF(ISNUMBER('План на рік'!G19),'План на рік'!G19,""),IF(MONTH($B$6)=4,IF(ISNUMBER('План на рік'!H19),'План на рік'!H19,""),IF(MONTH($B$6)=5,IF(ISNUMBER('План на рік'!I19),'План на рік'!I19,""),IF(MONTH($B$6)=6,IF(ISNUMBER('План на рік'!J19),'План на рік'!J19,""),IF(MONTH($B$6)=7,IF(ISNUMBER('План на рік'!K19),'План на рік'!K19,""),IF(MONTH($B$6)=8,IF(ISNUMBER('План на рік'!L19),'План на рік'!L19,""),IF(MONTH($B$6)=9,IF(ISNUMBER('План на рік'!M19),'План на рік'!M19,""),IF(MONTH($B$6)=10,IF(ISNUMBER('План на рік'!N19),'План на рік'!N19,""),IF(MONTH($B$6)=11,IF(ISNUMBER('План на рік'!O19),'План на рік'!O19,""),IF(MONTH($B$6)=12,IF(ISNUMBER('План на рік'!P19),'План на рік'!P19,""),"")))))))))))),"")</x:f>
      </x:c>
      <x:c r="F23" s="16" t="str">
        <x:f>IF(AND(AND($C$4="Готово",'Налаштування'!G18="Готово",'План на рік'!Q19&lt;&gt;"Перевірте план",'План на рік'!Q19&lt;&gt;"Показник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роком")&gt;0))),H23&gt;0),SUMIFS('Щоденні факти'!$M$7:$M$372,'Щоденні факти'!$A$7:$A$372,"&gt;="&amp;$B$6,'Щоденні факти'!$A$7:$A$372,"&lt;="&amp;MIN($B$5,DATE($B$4,MONTH($B$6)+1,0))),"")</x:f>
      </x:c>
      <x:c r="G23" s="10" t="str">
        <x:f>IF(AND($C$4="Готово",'Налаштування'!G18="Готово",'План на рік'!Q19&lt;&gt;"Перевірте план",'План на рік'!Q19&lt;&gt;"Показник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роком")&gt;0))),MAX(0,MIN($B$5,DATE($B$4,MONTH($B$6)+1,0))-$B$6+1),"")</x:f>
      </x:c>
      <x:c r="H23" s="10" t="str">
        <x:f>IF(AND($C$4="Готово",'Налаштування'!G18="Готово",'План на рік'!Q19&lt;&gt;"Перевірте план",'План на рік'!Q19&lt;&gt;"Показник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роком")&gt;0))),COUNTIFS('Щоденні факти'!$A$7:$A$372,"&gt;="&amp;$B$6,'Щоденні факти'!$A$7:$A$372,"&lt;="&amp;MIN($B$5,DATE($B$4,MONTH($B$6)+1,0)),'Щоденні факти'!$M$7:$M$372,"&gt;=0",'Щоденні факти'!$M$7:$M$372,"&lt;&gt;"),"")</x:f>
      </x:c>
      <x:c r="I23" s="10" t="str">
        <x:f>IF(NOT(AND($C$4="Готово",'Налаштування'!G18="Готово",'План на рік'!Q19&lt;&gt;"Перевірте план",'План на рік'!Q19&lt;&gt;"Показник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роком")&gt;0)))),IF('Налаштування'!G18="Не налаштовано","", "Перевірте дані"),IF(G23=0,"Період не настав",IF(H23&lt;G23,"Є пропуски",IF($B$5&lt;DATE($B$4,MONTH($B$6)+1,0),"Проміжний","Повний"))))</x:f>
      </x:c>
      <x:c r="J23" s="16" t="str">
        <x:f>IF(AND(I23="Повний",ISNUMBER(E23),ISNUMBER(F23)),F23-E23,"")</x:f>
      </x:c>
      <x:c r="K23" s="17" t="str">
        <x:f>IF(AND(I23="Повний",ISNUMBER(E23),E23&gt;0,ISNUMBER(F23)),F23/E23,"")</x:f>
      </x:c>
      <x:c r="L23" s="10" t="str">
        <x:f>IF(AND(AND($C$4="Готово",'Налаштування'!G18="Готово",'План на рік'!Q19&lt;&gt;"Перевірте план",'План на рік'!Q19&lt;&gt;"Показник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роком")&gt;0))),COUNTIFS('Щоденні факти'!$A$7:$A$372,"&gt;="&amp;MAX($B$7,DATE($B$4,1,1)),'Щоденні факти'!$A$7:$A$372,"&lt;="&amp;MIN($B$8,$B$5,DATE($B$4,12,31)),'Щоденні факти'!$M$7:$M$372,"&gt;=0",'Щоденні факти'!$M$7:$M$372,"&lt;&gt;")&gt;0),SUMIFS('Щоденні факти'!$M$7:$M$372,'Щоденні факти'!$A$7:$A$372,"&gt;="&amp;MAX($B$7,DATE($B$4,1,1)),'Щоденні факти'!$A$7:$A$372,"&lt;="&amp;MIN($B$8,$B$5,DATE($B$4,12,31))),"")</x:f>
      </x:c>
      <x:c r="M23" s="10" t="str">
        <x:f>IF(AND($C$4="Готово",'Налаштування'!G18="Готово",'План на рік'!Q19&lt;&gt;"Перевірте план",'План на рік'!Q19&lt;&gt;"Показник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роком")&gt;0))),COUNTIFS('Щоденні факти'!$A$7:$A$372,"&gt;="&amp;MAX($B$7,DATE($B$4,1,1)),'Щоденні факти'!$A$7:$A$372,"&lt;="&amp;MIN($B$8,$B$5,DATE($B$4,12,31)),'Щоденні факти'!$M$7:$M$372,"&gt;=0",'Щоденні факти'!$M$7:$M$372,"&lt;&gt;")&amp;" / "&amp;MAX(0,MIN($B$8,$B$5,DATE($B$4,12,31))-MAX($B$7,DATE($B$4,1,1))+1),"")</x:f>
      </x:c>
      <x:c r="N23" s="10" t="str">
        <x:f>IF(NOT(AND($C$4="Готово",'Налаштування'!G18="Готово",'План на рік'!Q19&lt;&gt;"Перевірте план",'План на рік'!Q19&lt;&gt;"Показник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роком")&gt;0)))),IF('Налаштування'!G18="Не налаштовано","","Перевірте дані"),IF(OR($B$7&lt;DATE($B$4,1,1),$B$8&gt;DATE($B$4,12,31)),"Частина поза роком",IF(MAX(0,MIN($B$8,$B$5,DATE($B$4,12,31))-MAX($B$7,DATE($B$4,1,1))+1)=0,"Період не настав",IF(OR(COUNTIFS('Щоденні факти'!$A$7:$A$372,"&gt;="&amp;MAX($B$7,DATE($B$4,1,1)),'Щоденні факти'!$A$7:$A$372,"&lt;="&amp;MIN($B$8,$B$5,DATE($B$4,12,31)),'Щоденні факти'!$M$7:$M$372,"&gt;=0",'Щоденні факти'!$M$7:$M$372,"&lt;&gt;")&lt;MAX(0,MIN($B$8,$B$5,DATE($B$4,12,31))-MAX($B$7,DATE($B$4,1,1))+1),$B$5&lt;$B$8),"Неповний","Повний"))))</x:f>
      </x:c>
    </x:row>
    <x:row r="24">
      <x:c r="A24" s="1"/>
      <x:c r="B24" s="1"/>
      <x:c r="C24" s="1"/>
      <x:c r="D24" s="1"/>
      <x:c r="E24" s="1"/>
      <x:c r="F24" s="1"/>
      <x:c r="G24" s="1"/>
      <x:c r="H24" s="1"/>
      <x:c r="I24" s="1"/>
      <x:c r="J24" s="1"/>
      <x:c r="K24" s="1"/>
      <x:c r="L24" s="1"/>
      <x:c r="M24" s="1"/>
      <x:c r="N24" s="1"/>
    </x:row>
    <x:row r="25">
      <x:c r="A25" s="1"/>
      <x:c r="B25" s="1"/>
      <x:c r="C25" s="1"/>
      <x:c r="D25" s="1"/>
      <x:c r="E25" s="1"/>
      <x:c r="F25" s="1"/>
      <x:c r="G25" s="1"/>
      <x:c r="H25" s="1"/>
      <x:c r="I25" s="1"/>
      <x:c r="J25" s="1"/>
      <x:c r="K25" s="1"/>
      <x:c r="L25" s="1"/>
      <x:c r="M25" s="1"/>
      <x:c r="N25" s="1"/>
    </x:row>
    <x:row r="26">
      <x:c r="A26" s="1" t="str">
        <x:v>Щоденні звіти до зрізу та наявність звітів за вибрані тиждень і місяць.</x:v>
      </x:c>
      <x:c r="B26" s="1"/>
      <x:c r="C26" s="1"/>
      <x:c r="D26" s="1"/>
      <x:c r="E26" s="1"/>
      <x:c r="F26" s="1"/>
      <x:c r="G26" s="1"/>
      <x:c r="H26" s="1"/>
      <x:c r="I26" s="1"/>
      <x:c r="J26" s="1"/>
      <x:c r="K26" s="1"/>
      <x:c r="L26" s="1"/>
      <x:c r="M26" s="1"/>
      <x:c r="N26" s="1"/>
    </x:row>
    <x:row r="27" ht="38" customHeight="1">
      <x:c r="A27" s="8" t="str">
        <x:v>Код відділу</x:v>
      </x:c>
      <x:c r="B27" s="8" t="str">
        <x:v>Відділ</x:v>
      </x:c>
      <x:c r="C27" s="8" t="str">
        <x:v>Звіт за зріз</x:v>
      </x:c>
      <x:c r="D27" s="8" t="str">
        <x:v>Місяць: подано</x:v>
      </x:c>
      <x:c r="E27" s="8" t="str">
        <x:v>Місяць: очікувано</x:v>
      </x:c>
      <x:c r="F27" s="8" t="str">
        <x:v>Тиждень: подано</x:v>
      </x:c>
      <x:c r="G27" s="8" t="str">
        <x:v>Тиждень: очікувано</x:v>
      </x:c>
      <x:c r="H27" s="8" t="str">
        <x:v>Щоденні звіти</x:v>
      </x:c>
      <x:c r="I27" s="8" t="str">
        <x:v>Тижневий звіт</x:v>
      </x:c>
      <x:c r="J27" s="8" t="str">
        <x:v>Місячний звіт</x:v>
      </x:c>
      <x:c r="K27" s="1"/>
      <x:c r="L27" s="1"/>
      <x:c r="M27" s="1"/>
      <x:c r="N27" s="1"/>
    </x:row>
    <x:row r="28" ht="32" customHeight="1">
      <x:c r="A28" s="1" t="str">
        <x:v>D01</x:v>
      </x:c>
      <x:c r="B28" s="1" t="str">
        <x:f>IF('Налаштування'!J7="Готово",'Налаштування'!I7,"")</x:f>
        <x:v>Продажі</x:v>
      </x:c>
      <x:c r="C28" s="1" t="str">
        <x:f>IF(AND($C$4="Готово",'Налаштування'!J7="Готово",NOT(OR(COUNTIF('Щоденні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роком")&gt;0))),IF(COUNTIFS('Щоденні звіти'!$A$7:$A$372,"="&amp;$B$5,'Щоденні звіти'!$B$7:$B$372,"&lt;&gt;")&gt;0,"Подано","Не подано"),"")</x:f>
        <x:v>Не подано</x:v>
      </x:c>
      <x:c r="D28" s="18" t="n">
        <x:f>IF(AND($C$4="Готово",'Налаштування'!J7="Готово",NOT(OR(COUNTIF('Щоденні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роком")&gt;0))),COUNTIFS('Щоденні звіти'!$A$7:$A$372,"&gt;="&amp;$B$6,'Щоденні звіти'!$A$7:$A$372,"&lt;="&amp;MIN($B$5,DATE($B$4,MONTH($B$6)+1,0)),'Щоденні звіти'!$B$7:$B$372,"&lt;&gt;"),"")</x:f>
        <x:v>1</x:v>
      </x:c>
      <x:c r="E28" s="18" t="n">
        <x:f>IF(AND($C$4="Готово",'Налаштування'!J7="Готово",NOT(OR(COUNTIF('Щоденні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роком")&gt;0))),MAX(0,MIN($B$5,DATE($B$4,MONTH($B$6)+1,0))-$B$6+1),"")</x:f>
        <x:v>5</x:v>
      </x:c>
      <x:c r="F28" s="18" t="n">
        <x:f>IF(AND($C$4="Готово",'Налаштування'!J7="Готово",NOT(OR(COUNTIF('Щоденні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роком")&gt;0))),COUNTIFS('Щоденні звіти'!$A$7:$A$372,"&gt;="&amp;MAX($B$7,DATE($B$4,1,1)),'Щоденні звіти'!$A$7:$A$372,"&lt;="&amp;MIN($B$8,$B$5,DATE($B$4,12,31)),'Щоденні звіти'!$B$7:$B$372,"&lt;&gt;"),"")</x:f>
        <x:v>1</x:v>
      </x:c>
      <x:c r="G28" s="18" t="n">
        <x:f>IF(AND($C$4="Готово",'Налаштування'!J7="Готово",NOT(OR(COUNTIF('Щоденні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роком")&gt;0))),MAX(0,MIN($B$8,$B$5,DATE($B$4,12,31))-MAX($B$7,DATE($B$4,1,1))+1),"")</x:f>
        <x:v>7</x:v>
      </x:c>
      <x:c r="H28" s="1" t="str">
        <x:f>IF('Налаштування'!J7="Не налаштовано","",IF(NOT(AND($C$4="Готово",'Налаштування'!J7="Готово",NOT(OR(COUNTIF('Щоденні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роком")&gt;0)))),"Перевірте дані",IF(AND(E28=0,G28=0),"Періоди не настали",IF(OR(D28&lt;E28,F28&lt;G28),"Є пропущені звіти","Внесено до зрізу"))))</x:f>
        <x:v>Є пропущені звіти</x:v>
      </x:c>
      <x:c r="I28" s="1" t="str">
        <x:f>IF(NOT(AND($C$4="Готово",'Налаштування'!J7="Готово")),"",IF(OR(COUNTIF('Звіти відділів'!$K$7:$K$806,"Заповніть код, відділ, підсумок і роль")&gt;0,COUNTIF('Звіти відділів'!$K$7:$K$806,"Перевірте код і відділ")&gt;0,COUNTIF('Звіти відділів'!$K$7:$K$806,"Код повторюється")&gt;0,COUNTIF('Звіти відділів'!$K$7:$K$806,"Перевірте відділ")&gt;0,COUNTIF('Звіти відділів'!$K$7:$K$806,"Оберіть тип")&gt;0,COUNTIF('Звіти відділів'!$K$7:$K$806,"Вкажіть дати")&gt;0,COUNTIF('Звіти відділів'!$K$7:$K$806,"Перевірте дати")&gt;0,COUNTIF('Звіти відділів'!$K$7:$K$806,"Перевірте рік")&gt;0,COUNTIF('Звіти відділів'!$K$7:$K$806,"Перевірте період")&gt;0,COUNTIF('Звіти відділів'!$K$7:$K$806,"Періоди перетинаються")&gt;0),"Перевірте журнал",IF($B$8-$B$7&lt;&gt;6,"Оберіть 7 днів",IF(COUNTIFS('Звіти відділів'!$B$7:$B$806,"="&amp;$B28,'Звіти відділів'!$C$7:$C$806,"Тижневий",'Звіти відділів'!$D$7:$D$806,"="&amp;$B$7,'Звіти відділів'!$E$7:$E$806,"="&amp;$B$8)&gt;0,"Подано",IF($B$5&lt;$B$8,"Період триває","Не подано")))))</x:f>
        <x:v>Подано</x:v>
      </x:c>
      <x:c r="J28" s="1" t="str">
        <x:f>IF(NOT(AND($C$4="Готово",'Налаштування'!J7="Готово")),"",IF(OR(COUNTIF('Звіти відділів'!$K$7:$K$806,"Заповніть код, відділ, підсумок і роль")&gt;0,COUNTIF('Звіти відділів'!$K$7:$K$806,"Перевірте код і відділ")&gt;0,COUNTIF('Звіти відділів'!$K$7:$K$806,"Код повторюється")&gt;0,COUNTIF('Звіти відділів'!$K$7:$K$806,"Перевірте відділ")&gt;0,COUNTIF('Звіти відділів'!$K$7:$K$806,"Оберіть тип")&gt;0,COUNTIF('Звіти відділів'!$K$7:$K$806,"Вкажіть дати")&gt;0,COUNTIF('Звіти відділів'!$K$7:$K$806,"Перевірте дати")&gt;0,COUNTIF('Звіти відділів'!$K$7:$K$806,"Перевірте рік")&gt;0,COUNTIF('Звіти відділів'!$K$7:$K$806,"Перевірте період")&gt;0,COUNTIF('Звіти відділів'!$K$7:$K$806,"Періоди перетинаються")&gt;0),"Перевірте журнал",IF(COUNTIFS('Звіти відділів'!$B$7:$B$806,"="&amp;$B28,'Звіти відділів'!$C$7:$C$806,"Місячний",'Звіти відділів'!$D$7:$D$806,"="&amp;$B$6,'Звіти відділів'!$E$7:$E$806,"="&amp;DATE($B$4,MONTH($B$6)+1,0))&gt;0,"Подано",IF($B$5&lt;DATE($B$4,MONTH($B$6)+1,0),"Період триває","Не подано"))))</x:f>
        <x:v>Період триває</x:v>
      </x:c>
      <x:c r="K28" s="1"/>
      <x:c r="L28" s="1"/>
      <x:c r="M28" s="1"/>
      <x:c r="N28" s="1"/>
    </x:row>
    <x:row r="29" ht="32" customHeight="1">
      <x:c r="A29" s="1" t="str">
        <x:v>D02</x:v>
      </x:c>
      <x:c r="B29" s="1" t="str">
        <x:f>IF('Налаштування'!J8="Готово",'Налаштування'!I8,"")</x:f>
        <x:v>Маркетинг</x:v>
      </x:c>
      <x:c r="C29" s="1" t="str">
        <x:f>IF(AND($C$4="Готово",'Налаштування'!J8="Готово",NOT(OR(COUNTIF('Щоденні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роком")&gt;0))),IF(COUNTIFS('Щоденні звіти'!$A$7:$A$372,"="&amp;$B$5,'Щоденні звіти'!$C$7:$C$372,"&lt;&gt;")&gt;0,"Подано","Не подано"),"")</x:f>
        <x:v>Не подано</x:v>
      </x:c>
      <x:c r="D29" s="18" t="n">
        <x:f>IF(AND($C$4="Готово",'Налаштування'!J8="Готово",NOT(OR(COUNTIF('Щоденні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роком")&gt;0))),COUNTIFS('Щоденні звіти'!$A$7:$A$372,"&gt;="&amp;$B$6,'Щоденні звіти'!$A$7:$A$372,"&lt;="&amp;MIN($B$5,DATE($B$4,MONTH($B$6)+1,0)),'Щоденні звіти'!$C$7:$C$372,"&lt;&gt;"),"")</x:f>
        <x:v>1</x:v>
      </x:c>
      <x:c r="E29" s="18" t="n">
        <x:f>IF(AND($C$4="Готово",'Налаштування'!J8="Готово",NOT(OR(COUNTIF('Щоденні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роком")&gt;0))),MAX(0,MIN($B$5,DATE($B$4,MONTH($B$6)+1,0))-$B$6+1),"")</x:f>
        <x:v>5</x:v>
      </x:c>
      <x:c r="F29" s="18" t="n">
        <x:f>IF(AND($C$4="Готово",'Налаштування'!J8="Готово",NOT(OR(COUNTIF('Щоденні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роком")&gt;0))),COUNTIFS('Щоденні звіти'!$A$7:$A$372,"&gt;="&amp;MAX($B$7,DATE($B$4,1,1)),'Щоденні звіти'!$A$7:$A$372,"&lt;="&amp;MIN($B$8,$B$5,DATE($B$4,12,31)),'Щоденні звіти'!$C$7:$C$372,"&lt;&gt;"),"")</x:f>
        <x:v>1</x:v>
      </x:c>
      <x:c r="G29" s="18" t="n">
        <x:f>IF(AND($C$4="Готово",'Налаштування'!J8="Готово",NOT(OR(COUNTIF('Щоденні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роком")&gt;0))),MAX(0,MIN($B$8,$B$5,DATE($B$4,12,31))-MAX($B$7,DATE($B$4,1,1))+1),"")</x:f>
        <x:v>7</x:v>
      </x:c>
      <x:c r="H29" s="1" t="str">
        <x:f>IF('Налаштування'!J8="Не налаштовано","",IF(NOT(AND($C$4="Готово",'Налаштування'!J8="Готово",NOT(OR(COUNTIF('Щоденні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роком")&gt;0)))),"Перевірте дані",IF(AND(E29=0,G29=0),"Періоди не настали",IF(OR(D29&lt;E29,F29&lt;G29),"Є пропущені звіти","Внесено до зрізу"))))</x:f>
        <x:v>Є пропущені звіти</x:v>
      </x:c>
      <x:c r="I29" s="1" t="str">
        <x:f>IF(NOT(AND($C$4="Готово",'Налаштування'!J8="Готово")),"",IF(OR(COUNTIF('Звіти відділів'!$K$7:$K$806,"Заповніть код, відділ, підсумок і роль")&gt;0,COUNTIF('Звіти відділів'!$K$7:$K$806,"Перевірте код і відділ")&gt;0,COUNTIF('Звіти відділів'!$K$7:$K$806,"Код повторюється")&gt;0,COUNTIF('Звіти відділів'!$K$7:$K$806,"Перевірте відділ")&gt;0,COUNTIF('Звіти відділів'!$K$7:$K$806,"Оберіть тип")&gt;0,COUNTIF('Звіти відділів'!$K$7:$K$806,"Вкажіть дати")&gt;0,COUNTIF('Звіти відділів'!$K$7:$K$806,"Перевірте дати")&gt;0,COUNTIF('Звіти відділів'!$K$7:$K$806,"Перевірте рік")&gt;0,COUNTIF('Звіти відділів'!$K$7:$K$806,"Перевірте період")&gt;0,COUNTIF('Звіти відділів'!$K$7:$K$806,"Періоди перетинаються")&gt;0),"Перевірте журнал",IF($B$8-$B$7&lt;&gt;6,"Оберіть 7 днів",IF(COUNTIFS('Звіти відділів'!$B$7:$B$806,"="&amp;$B29,'Звіти відділів'!$C$7:$C$806,"Тижневий",'Звіти відділів'!$D$7:$D$806,"="&amp;$B$7,'Звіти відділів'!$E$7:$E$806,"="&amp;$B$8)&gt;0,"Подано",IF($B$5&lt;$B$8,"Період триває","Не подано")))))</x:f>
        <x:v>Не подано</x:v>
      </x:c>
      <x:c r="J29" s="1" t="str">
        <x:f>IF(NOT(AND($C$4="Готово",'Налаштування'!J8="Готово")),"",IF(OR(COUNTIF('Звіти відділів'!$K$7:$K$806,"Заповніть код, відділ, підсумок і роль")&gt;0,COUNTIF('Звіти відділів'!$K$7:$K$806,"Перевірте код і відділ")&gt;0,COUNTIF('Звіти відділів'!$K$7:$K$806,"Код повторюється")&gt;0,COUNTIF('Звіти відділів'!$K$7:$K$806,"Перевірте відділ")&gt;0,COUNTIF('Звіти відділів'!$K$7:$K$806,"Оберіть тип")&gt;0,COUNTIF('Звіти відділів'!$K$7:$K$806,"Вкажіть дати")&gt;0,COUNTIF('Звіти відділів'!$K$7:$K$806,"Перевірте дати")&gt;0,COUNTIF('Звіти відділів'!$K$7:$K$806,"Перевірте рік")&gt;0,COUNTIF('Звіти відділів'!$K$7:$K$806,"Перевірте період")&gt;0,COUNTIF('Звіти відділів'!$K$7:$K$806,"Періоди перетинаються")&gt;0),"Перевірте журнал",IF(COUNTIFS('Звіти відділів'!$B$7:$B$806,"="&amp;$B29,'Звіти відділів'!$C$7:$C$806,"Місячний",'Звіти відділів'!$D$7:$D$806,"="&amp;$B$6,'Звіти відділів'!$E$7:$E$806,"="&amp;DATE($B$4,MONTH($B$6)+1,0))&gt;0,"Подано",IF($B$5&lt;DATE($B$4,MONTH($B$6)+1,0),"Період триває","Не подано"))))</x:f>
        <x:v>Період триває</x:v>
      </x:c>
      <x:c r="K29" s="1"/>
      <x:c r="L29" s="1"/>
      <x:c r="M29" s="1"/>
      <x:c r="N29" s="1"/>
    </x:row>
    <x:row r="30" ht="32" customHeight="1">
      <x:c r="A30" s="1" t="str">
        <x:v>D03</x:v>
      </x:c>
      <x:c r="B30" s="1" t="str">
        <x:f>IF('Налаштування'!J9="Готово",'Налаштування'!I9,"")</x:f>
        <x:v>Операції</x:v>
      </x:c>
      <x:c r="C30" s="1" t="str">
        <x:f>IF(AND($C$4="Готово",'Налаштування'!J9="Готово",NOT(OR(COUNTIF('Щоденні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роком")&gt;0))),IF(COUNTIFS('Щоденні звіти'!$A$7:$A$372,"="&amp;$B$5,'Щоденні звіти'!$D$7:$D$372,"&lt;&gt;")&gt;0,"Подано","Не подано"),"")</x:f>
        <x:v>Не подано</x:v>
      </x:c>
      <x:c r="D30" s="18" t="n">
        <x:f>IF(AND($C$4="Готово",'Налаштування'!J9="Готово",NOT(OR(COUNTIF('Щоденні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роком")&gt;0))),COUNTIFS('Щоденні звіти'!$A$7:$A$372,"&gt;="&amp;$B$6,'Щоденні звіти'!$A$7:$A$372,"&lt;="&amp;MIN($B$5,DATE($B$4,MONTH($B$6)+1,0)),'Щоденні звіти'!$D$7:$D$372,"&lt;&gt;"),"")</x:f>
        <x:v>1</x:v>
      </x:c>
      <x:c r="E30" s="18" t="n">
        <x:f>IF(AND($C$4="Готово",'Налаштування'!J9="Готово",NOT(OR(COUNTIF('Щоденні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роком")&gt;0))),MAX(0,MIN($B$5,DATE($B$4,MONTH($B$6)+1,0))-$B$6+1),"")</x:f>
        <x:v>5</x:v>
      </x:c>
      <x:c r="F30" s="18" t="n">
        <x:f>IF(AND($C$4="Готово",'Налаштування'!J9="Готово",NOT(OR(COUNTIF('Щоденні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роком")&gt;0))),COUNTIFS('Щоденні звіти'!$A$7:$A$372,"&gt;="&amp;MAX($B$7,DATE($B$4,1,1)),'Щоденні звіти'!$A$7:$A$372,"&lt;="&amp;MIN($B$8,$B$5,DATE($B$4,12,31)),'Щоденні звіти'!$D$7:$D$372,"&lt;&gt;"),"")</x:f>
        <x:v>1</x:v>
      </x:c>
      <x:c r="G30" s="18" t="n">
        <x:f>IF(AND($C$4="Готово",'Налаштування'!J9="Готово",NOT(OR(COUNTIF('Щоденні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роком")&gt;0))),MAX(0,MIN($B$8,$B$5,DATE($B$4,12,31))-MAX($B$7,DATE($B$4,1,1))+1),"")</x:f>
        <x:v>7</x:v>
      </x:c>
      <x:c r="H30" s="1" t="str">
        <x:f>IF('Налаштування'!J9="Не налаштовано","",IF(NOT(AND($C$4="Готово",'Налаштування'!J9="Готово",NOT(OR(COUNTIF('Щоденні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роком")&gt;0)))),"Перевірте дані",IF(AND(E30=0,G30=0),"Періоди не настали",IF(OR(D30&lt;E30,F30&lt;G30),"Є пропущені звіти","Внесено до зрізу"))))</x:f>
        <x:v>Є пропущені звіти</x:v>
      </x:c>
      <x:c r="I30" s="1" t="str">
        <x:f>IF(NOT(AND($C$4="Готово",'Налаштування'!J9="Готово")),"",IF(OR(COUNTIF('Звіти відділів'!$K$7:$K$806,"Заповніть код, відділ, підсумок і роль")&gt;0,COUNTIF('Звіти відділів'!$K$7:$K$806,"Перевірте код і відділ")&gt;0,COUNTIF('Звіти відділів'!$K$7:$K$806,"Код повторюється")&gt;0,COUNTIF('Звіти відділів'!$K$7:$K$806,"Перевірте відділ")&gt;0,COUNTIF('Звіти відділів'!$K$7:$K$806,"Оберіть тип")&gt;0,COUNTIF('Звіти відділів'!$K$7:$K$806,"Вкажіть дати")&gt;0,COUNTIF('Звіти відділів'!$K$7:$K$806,"Перевірте дати")&gt;0,COUNTIF('Звіти відділів'!$K$7:$K$806,"Перевірте рік")&gt;0,COUNTIF('Звіти відділів'!$K$7:$K$806,"Перевірте період")&gt;0,COUNTIF('Звіти відділів'!$K$7:$K$806,"Періоди перетинаються")&gt;0),"Перевірте журнал",IF($B$8-$B$7&lt;&gt;6,"Оберіть 7 днів",IF(COUNTIFS('Звіти відділів'!$B$7:$B$806,"="&amp;$B30,'Звіти відділів'!$C$7:$C$806,"Тижневий",'Звіти відділів'!$D$7:$D$806,"="&amp;$B$7,'Звіти відділів'!$E$7:$E$806,"="&amp;$B$8)&gt;0,"Подано",IF($B$5&lt;$B$8,"Період триває","Не подано")))))</x:f>
        <x:v>Не подано</x:v>
      </x:c>
      <x:c r="J30" s="1" t="str">
        <x:f>IF(NOT(AND($C$4="Готово",'Налаштування'!J9="Готово")),"",IF(OR(COUNTIF('Звіти відділів'!$K$7:$K$806,"Заповніть код, відділ, підсумок і роль")&gt;0,COUNTIF('Звіти відділів'!$K$7:$K$806,"Перевірте код і відділ")&gt;0,COUNTIF('Звіти відділів'!$K$7:$K$806,"Код повторюється")&gt;0,COUNTIF('Звіти відділів'!$K$7:$K$806,"Перевірте відділ")&gt;0,COUNTIF('Звіти відділів'!$K$7:$K$806,"Оберіть тип")&gt;0,COUNTIF('Звіти відділів'!$K$7:$K$806,"Вкажіть дати")&gt;0,COUNTIF('Звіти відділів'!$K$7:$K$806,"Перевірте дати")&gt;0,COUNTIF('Звіти відділів'!$K$7:$K$806,"Перевірте рік")&gt;0,COUNTIF('Звіти відділів'!$K$7:$K$806,"Перевірте період")&gt;0,COUNTIF('Звіти відділів'!$K$7:$K$806,"Періоди перетинаються")&gt;0),"Перевірте журнал",IF(COUNTIFS('Звіти відділів'!$B$7:$B$806,"="&amp;$B30,'Звіти відділів'!$C$7:$C$806,"Місячний",'Звіти відділів'!$D$7:$D$806,"="&amp;$B$6,'Звіти відділів'!$E$7:$E$806,"="&amp;DATE($B$4,MONTH($B$6)+1,0))&gt;0,"Подано",IF($B$5&lt;DATE($B$4,MONTH($B$6)+1,0),"Період триває","Не подано"))))</x:f>
        <x:v>Період триває</x:v>
      </x:c>
      <x:c r="K30" s="1"/>
      <x:c r="L30" s="1"/>
      <x:c r="M30" s="1"/>
      <x:c r="N30" s="1"/>
    </x:row>
    <x:row r="31" ht="32" customHeight="1">
      <x:c r="A31" s="1" t="str">
        <x:v>D04</x:v>
      </x:c>
      <x:c r="B31" s="1" t="str">
        <x:f>IF('Налаштування'!J10="Готово",'Налаштування'!I10,"")</x:f>
      </x:c>
      <x:c r="C31" s="1" t="str">
        <x:f>IF(AND($C$4="Готово",'Налаштування'!J10="Готово",NOT(OR(COUNTIF('Щоденні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роком")&gt;0))),IF(COUNTIFS('Щоденні звіти'!$A$7:$A$372,"="&amp;$B$5,'Щоденні звіти'!$E$7:$E$372,"&lt;&gt;")&gt;0,"Подано","Не подано"),"")</x:f>
      </x:c>
      <x:c r="D31" s="18" t="str">
        <x:f>IF(AND($C$4="Готово",'Налаштування'!J10="Готово",NOT(OR(COUNTIF('Щоденні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роком")&gt;0))),COUNTIFS('Щоденні звіти'!$A$7:$A$372,"&gt;="&amp;$B$6,'Щоденні звіти'!$A$7:$A$372,"&lt;="&amp;MIN($B$5,DATE($B$4,MONTH($B$6)+1,0)),'Щоденні звіти'!$E$7:$E$372,"&lt;&gt;"),"")</x:f>
      </x:c>
      <x:c r="E31" s="18" t="str">
        <x:f>IF(AND($C$4="Готово",'Налаштування'!J10="Готово",NOT(OR(COUNTIF('Щоденні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роком")&gt;0))),MAX(0,MIN($B$5,DATE($B$4,MONTH($B$6)+1,0))-$B$6+1),"")</x:f>
      </x:c>
      <x:c r="F31" s="18" t="str">
        <x:f>IF(AND($C$4="Готово",'Налаштування'!J10="Готово",NOT(OR(COUNTIF('Щоденні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роком")&gt;0))),COUNTIFS('Щоденні звіти'!$A$7:$A$372,"&gt;="&amp;MAX($B$7,DATE($B$4,1,1)),'Щоденні звіти'!$A$7:$A$372,"&lt;="&amp;MIN($B$8,$B$5,DATE($B$4,12,31)),'Щоденні звіти'!$E$7:$E$372,"&lt;&gt;"),"")</x:f>
      </x:c>
      <x:c r="G31" s="18" t="str">
        <x:f>IF(AND($C$4="Готово",'Налаштування'!J10="Готово",NOT(OR(COUNTIF('Щоденні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роком")&gt;0))),MAX(0,MIN($B$8,$B$5,DATE($B$4,12,31))-MAX($B$7,DATE($B$4,1,1))+1),"")</x:f>
      </x:c>
      <x:c r="H31" s="1" t="str">
        <x:f>IF('Налаштування'!J10="Не налаштовано","",IF(NOT(AND($C$4="Готово",'Налаштування'!J10="Готово",NOT(OR(COUNTIF('Щоденні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роком")&gt;0)))),"Перевірте дані",IF(AND(E31=0,G31=0),"Періоди не настали",IF(OR(D31&lt;E31,F31&lt;G31),"Є пропущені звіти","Внесено до зрізу"))))</x:f>
      </x:c>
      <x:c r="I31" s="1" t="str">
        <x:f>IF(NOT(AND($C$4="Готово",'Налаштування'!J10="Готово")),"",IF(OR(COUNTIF('Звіти відділів'!$K$7:$K$806,"Заповніть код, відділ, підсумок і роль")&gt;0,COUNTIF('Звіти відділів'!$K$7:$K$806,"Перевірте код і відділ")&gt;0,COUNTIF('Звіти відділів'!$K$7:$K$806,"Код повторюється")&gt;0,COUNTIF('Звіти відділів'!$K$7:$K$806,"Перевірте відділ")&gt;0,COUNTIF('Звіти відділів'!$K$7:$K$806,"Оберіть тип")&gt;0,COUNTIF('Звіти відділів'!$K$7:$K$806,"Вкажіть дати")&gt;0,COUNTIF('Звіти відділів'!$K$7:$K$806,"Перевірте дати")&gt;0,COUNTIF('Звіти відділів'!$K$7:$K$806,"Перевірте рік")&gt;0,COUNTIF('Звіти відділів'!$K$7:$K$806,"Перевірте період")&gt;0,COUNTIF('Звіти відділів'!$K$7:$K$806,"Періоди перетинаються")&gt;0),"Перевірте журнал",IF($B$8-$B$7&lt;&gt;6,"Оберіть 7 днів",IF(COUNTIFS('Звіти відділів'!$B$7:$B$806,"="&amp;$B31,'Звіти відділів'!$C$7:$C$806,"Тижневий",'Звіти відділів'!$D$7:$D$806,"="&amp;$B$7,'Звіти відділів'!$E$7:$E$806,"="&amp;$B$8)&gt;0,"Подано",IF($B$5&lt;$B$8,"Період триває","Не подано")))))</x:f>
      </x:c>
      <x:c r="J31" s="1" t="str">
        <x:f>IF(NOT(AND($C$4="Готово",'Налаштування'!J10="Готово")),"",IF(OR(COUNTIF('Звіти відділів'!$K$7:$K$806,"Заповніть код, відділ, підсумок і роль")&gt;0,COUNTIF('Звіти відділів'!$K$7:$K$806,"Перевірте код і відділ")&gt;0,COUNTIF('Звіти відділів'!$K$7:$K$806,"Код повторюється")&gt;0,COUNTIF('Звіти відділів'!$K$7:$K$806,"Перевірте відділ")&gt;0,COUNTIF('Звіти відділів'!$K$7:$K$806,"Оберіть тип")&gt;0,COUNTIF('Звіти відділів'!$K$7:$K$806,"Вкажіть дати")&gt;0,COUNTIF('Звіти відділів'!$K$7:$K$806,"Перевірте дати")&gt;0,COUNTIF('Звіти відділів'!$K$7:$K$806,"Перевірте рік")&gt;0,COUNTIF('Звіти відділів'!$K$7:$K$806,"Перевірте період")&gt;0,COUNTIF('Звіти відділів'!$K$7:$K$806,"Періоди перетинаються")&gt;0),"Перевірте журнал",IF(COUNTIFS('Звіти відділів'!$B$7:$B$806,"="&amp;$B31,'Звіти відділів'!$C$7:$C$806,"Місячний",'Звіти відділів'!$D$7:$D$806,"="&amp;$B$6,'Звіти відділів'!$E$7:$E$806,"="&amp;DATE($B$4,MONTH($B$6)+1,0))&gt;0,"Подано",IF($B$5&lt;DATE($B$4,MONTH($B$6)+1,0),"Період триває","Не подано"))))</x:f>
      </x:c>
      <x:c r="K31" s="1"/>
      <x:c r="L31" s="1"/>
      <x:c r="M31" s="1"/>
      <x:c r="N31" s="1"/>
    </x:row>
    <x:row r="32" ht="32" customHeight="1">
      <x:c r="A32" s="1" t="str">
        <x:v>D05</x:v>
      </x:c>
      <x:c r="B32" s="1" t="str">
        <x:f>IF('Налаштування'!J11="Готово",'Налаштування'!I11,"")</x:f>
      </x:c>
      <x:c r="C32" s="1" t="str">
        <x:f>IF(AND($C$4="Готово",'Налаштування'!J11="Готово",NOT(OR(COUNTIF('Щоденні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роком")&gt;0))),IF(COUNTIFS('Щоденні звіти'!$A$7:$A$372,"="&amp;$B$5,'Щоденні звіти'!$F$7:$F$372,"&lt;&gt;")&gt;0,"Подано","Не подано"),"")</x:f>
      </x:c>
      <x:c r="D32" s="18" t="str">
        <x:f>IF(AND($C$4="Готово",'Налаштування'!J11="Готово",NOT(OR(COUNTIF('Щоденні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роком")&gt;0))),COUNTIFS('Щоденні звіти'!$A$7:$A$372,"&gt;="&amp;$B$6,'Щоденні звіти'!$A$7:$A$372,"&lt;="&amp;MIN($B$5,DATE($B$4,MONTH($B$6)+1,0)),'Щоденні звіти'!$F$7:$F$372,"&lt;&gt;"),"")</x:f>
      </x:c>
      <x:c r="E32" s="18" t="str">
        <x:f>IF(AND($C$4="Готово",'Налаштування'!J11="Готово",NOT(OR(COUNTIF('Щоденні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роком")&gt;0))),MAX(0,MIN($B$5,DATE($B$4,MONTH($B$6)+1,0))-$B$6+1),"")</x:f>
      </x:c>
      <x:c r="F32" s="18" t="str">
        <x:f>IF(AND($C$4="Готово",'Налаштування'!J11="Готово",NOT(OR(COUNTIF('Щоденні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роком")&gt;0))),COUNTIFS('Щоденні звіти'!$A$7:$A$372,"&gt;="&amp;MAX($B$7,DATE($B$4,1,1)),'Щоденні звіти'!$A$7:$A$372,"&lt;="&amp;MIN($B$8,$B$5,DATE($B$4,12,31)),'Щоденні звіти'!$F$7:$F$372,"&lt;&gt;"),"")</x:f>
      </x:c>
      <x:c r="G32" s="18" t="str">
        <x:f>IF(AND($C$4="Готово",'Налаштування'!J11="Готово",NOT(OR(COUNTIF('Щоденні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роком")&gt;0))),MAX(0,MIN($B$8,$B$5,DATE($B$4,12,31))-MAX($B$7,DATE($B$4,1,1))+1),"")</x:f>
      </x:c>
      <x:c r="H32" s="1" t="str">
        <x:f>IF('Налаштування'!J11="Не налаштовано","",IF(NOT(AND($C$4="Готово",'Налаштування'!J11="Готово",NOT(OR(COUNTIF('Щоденні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роком")&gt;0)))),"Перевірте дані",IF(AND(E32=0,G32=0),"Періоди не настали",IF(OR(D32&lt;E32,F32&lt;G32),"Є пропущені звіти","Внесено до зрізу"))))</x:f>
      </x:c>
      <x:c r="I32" s="1" t="str">
        <x:f>IF(NOT(AND($C$4="Готово",'Налаштування'!J11="Готово")),"",IF(OR(COUNTIF('Звіти відділів'!$K$7:$K$806,"Заповніть код, відділ, підсумок і роль")&gt;0,COUNTIF('Звіти відділів'!$K$7:$K$806,"Перевірте код і відділ")&gt;0,COUNTIF('Звіти відділів'!$K$7:$K$806,"Код повторюється")&gt;0,COUNTIF('Звіти відділів'!$K$7:$K$806,"Перевірте відділ")&gt;0,COUNTIF('Звіти відділів'!$K$7:$K$806,"Оберіть тип")&gt;0,COUNTIF('Звіти відділів'!$K$7:$K$806,"Вкажіть дати")&gt;0,COUNTIF('Звіти відділів'!$K$7:$K$806,"Перевірте дати")&gt;0,COUNTIF('Звіти відділів'!$K$7:$K$806,"Перевірте рік")&gt;0,COUNTIF('Звіти відділів'!$K$7:$K$806,"Перевірте період")&gt;0,COUNTIF('Звіти відділів'!$K$7:$K$806,"Періоди перетинаються")&gt;0),"Перевірте журнал",IF($B$8-$B$7&lt;&gt;6,"Оберіть 7 днів",IF(COUNTIFS('Звіти відділів'!$B$7:$B$806,"="&amp;$B32,'Звіти відділів'!$C$7:$C$806,"Тижневий",'Звіти відділів'!$D$7:$D$806,"="&amp;$B$7,'Звіти відділів'!$E$7:$E$806,"="&amp;$B$8)&gt;0,"Подано",IF($B$5&lt;$B$8,"Період триває","Не подано")))))</x:f>
      </x:c>
      <x:c r="J32" s="1" t="str">
        <x:f>IF(NOT(AND($C$4="Готово",'Налаштування'!J11="Готово")),"",IF(OR(COUNTIF('Звіти відділів'!$K$7:$K$806,"Заповніть код, відділ, підсумок і роль")&gt;0,COUNTIF('Звіти відділів'!$K$7:$K$806,"Перевірте код і відділ")&gt;0,COUNTIF('Звіти відділів'!$K$7:$K$806,"Код повторюється")&gt;0,COUNTIF('Звіти відділів'!$K$7:$K$806,"Перевірте відділ")&gt;0,COUNTIF('Звіти відділів'!$K$7:$K$806,"Оберіть тип")&gt;0,COUNTIF('Звіти відділів'!$K$7:$K$806,"Вкажіть дати")&gt;0,COUNTIF('Звіти відділів'!$K$7:$K$806,"Перевірте дати")&gt;0,COUNTIF('Звіти відділів'!$K$7:$K$806,"Перевірте рік")&gt;0,COUNTIF('Звіти відділів'!$K$7:$K$806,"Перевірте період")&gt;0,COUNTIF('Звіти відділів'!$K$7:$K$806,"Періоди перетинаються")&gt;0),"Перевірте журнал",IF(COUNTIFS('Звіти відділів'!$B$7:$B$806,"="&amp;$B32,'Звіти відділів'!$C$7:$C$806,"Місячний",'Звіти відділів'!$D$7:$D$806,"="&amp;$B$6,'Звіти відділів'!$E$7:$E$806,"="&amp;DATE($B$4,MONTH($B$6)+1,0))&gt;0,"Подано",IF($B$5&lt;DATE($B$4,MONTH($B$6)+1,0),"Період триває","Не подано"))))</x:f>
      </x:c>
      <x:c r="K32" s="1"/>
      <x:c r="L32" s="1"/>
      <x:c r="M32" s="1"/>
      <x:c r="N32" s="1"/>
    </x:row>
    <x:row r="33" ht="32" customHeight="1">
      <x:c r="A33" s="1" t="str">
        <x:v>D06</x:v>
      </x:c>
      <x:c r="B33" s="1" t="str">
        <x:f>IF('Налаштування'!J12="Готово",'Налаштування'!I12,"")</x:f>
      </x:c>
      <x:c r="C33" s="1" t="str">
        <x:f>IF(AND($C$4="Готово",'Налаштування'!J12="Готово",NOT(OR(COUNTIF('Щоденні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роком")&gt;0))),IF(COUNTIFS('Щоденні звіти'!$A$7:$A$372,"="&amp;$B$5,'Щоденні звіти'!$G$7:$G$372,"&lt;&gt;")&gt;0,"Подано","Не подано"),"")</x:f>
      </x:c>
      <x:c r="D33" s="18" t="str">
        <x:f>IF(AND($C$4="Готово",'Налаштування'!J12="Готово",NOT(OR(COUNTIF('Щоденні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роком")&gt;0))),COUNTIFS('Щоденні звіти'!$A$7:$A$372,"&gt;="&amp;$B$6,'Щоденні звіти'!$A$7:$A$372,"&lt;="&amp;MIN($B$5,DATE($B$4,MONTH($B$6)+1,0)),'Щоденні звіти'!$G$7:$G$372,"&lt;&gt;"),"")</x:f>
      </x:c>
      <x:c r="E33" s="18" t="str">
        <x:f>IF(AND($C$4="Готово",'Налаштування'!J12="Готово",NOT(OR(COUNTIF('Щоденні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роком")&gt;0))),MAX(0,MIN($B$5,DATE($B$4,MONTH($B$6)+1,0))-$B$6+1),"")</x:f>
      </x:c>
      <x:c r="F33" s="18" t="str">
        <x:f>IF(AND($C$4="Готово",'Налаштування'!J12="Готово",NOT(OR(COUNTIF('Щоденні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роком")&gt;0))),COUNTIFS('Щоденні звіти'!$A$7:$A$372,"&gt;="&amp;MAX($B$7,DATE($B$4,1,1)),'Щоденні звіти'!$A$7:$A$372,"&lt;="&amp;MIN($B$8,$B$5,DATE($B$4,12,31)),'Щоденні звіти'!$G$7:$G$372,"&lt;&gt;"),"")</x:f>
      </x:c>
      <x:c r="G33" s="18" t="str">
        <x:f>IF(AND($C$4="Готово",'Налаштування'!J12="Готово",NOT(OR(COUNTIF('Щоденні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роком")&gt;0))),MAX(0,MIN($B$8,$B$5,DATE($B$4,12,31))-MAX($B$7,DATE($B$4,1,1))+1),"")</x:f>
      </x:c>
      <x:c r="H33" s="1" t="str">
        <x:f>IF('Налаштування'!J12="Не налаштовано","",IF(NOT(AND($C$4="Готово",'Налаштування'!J12="Готово",NOT(OR(COUNTIF('Щоденні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роком")&gt;0)))),"Перевірте дані",IF(AND(E33=0,G33=0),"Періоди не настали",IF(OR(D33&lt;E33,F33&lt;G33),"Є пропущені звіти","Внесено до зрізу"))))</x:f>
      </x:c>
      <x:c r="I33" s="1" t="str">
        <x:f>IF(NOT(AND($C$4="Готово",'Налаштування'!J12="Готово")),"",IF(OR(COUNTIF('Звіти відділів'!$K$7:$K$806,"Заповніть код, відділ, підсумок і роль")&gt;0,COUNTIF('Звіти відділів'!$K$7:$K$806,"Перевірте код і відділ")&gt;0,COUNTIF('Звіти відділів'!$K$7:$K$806,"Код повторюється")&gt;0,COUNTIF('Звіти відділів'!$K$7:$K$806,"Перевірте відділ")&gt;0,COUNTIF('Звіти відділів'!$K$7:$K$806,"Оберіть тип")&gt;0,COUNTIF('Звіти відділів'!$K$7:$K$806,"Вкажіть дати")&gt;0,COUNTIF('Звіти відділів'!$K$7:$K$806,"Перевірте дати")&gt;0,COUNTIF('Звіти відділів'!$K$7:$K$806,"Перевірте рік")&gt;0,COUNTIF('Звіти відділів'!$K$7:$K$806,"Перевірте період")&gt;0,COUNTIF('Звіти відділів'!$K$7:$K$806,"Періоди перетинаються")&gt;0),"Перевірте журнал",IF($B$8-$B$7&lt;&gt;6,"Оберіть 7 днів",IF(COUNTIFS('Звіти відділів'!$B$7:$B$806,"="&amp;$B33,'Звіти відділів'!$C$7:$C$806,"Тижневий",'Звіти відділів'!$D$7:$D$806,"="&amp;$B$7,'Звіти відділів'!$E$7:$E$806,"="&amp;$B$8)&gt;0,"Подано",IF($B$5&lt;$B$8,"Період триває","Не подано")))))</x:f>
      </x:c>
      <x:c r="J33" s="1" t="str">
        <x:f>IF(NOT(AND($C$4="Готово",'Налаштування'!J12="Готово")),"",IF(OR(COUNTIF('Звіти відділів'!$K$7:$K$806,"Заповніть код, відділ, підсумок і роль")&gt;0,COUNTIF('Звіти відділів'!$K$7:$K$806,"Перевірте код і відділ")&gt;0,COUNTIF('Звіти відділів'!$K$7:$K$806,"Код повторюється")&gt;0,COUNTIF('Звіти відділів'!$K$7:$K$806,"Перевірте відділ")&gt;0,COUNTIF('Звіти відділів'!$K$7:$K$806,"Оберіть тип")&gt;0,COUNTIF('Звіти відділів'!$K$7:$K$806,"Вкажіть дати")&gt;0,COUNTIF('Звіти відділів'!$K$7:$K$806,"Перевірте дати")&gt;0,COUNTIF('Звіти відділів'!$K$7:$K$806,"Перевірте рік")&gt;0,COUNTIF('Звіти відділів'!$K$7:$K$806,"Перевірте період")&gt;0,COUNTIF('Звіти відділів'!$K$7:$K$806,"Періоди перетинаються")&gt;0),"Перевірте журнал",IF(COUNTIFS('Звіти відділів'!$B$7:$B$806,"="&amp;$B33,'Звіти відділів'!$C$7:$C$806,"Місячний",'Звіти відділів'!$D$7:$D$806,"="&amp;$B$6,'Звіти відділів'!$E$7:$E$806,"="&amp;DATE($B$4,MONTH($B$6)+1,0))&gt;0,"Подано",IF($B$5&lt;DATE($B$4,MONTH($B$6)+1,0),"Період триває","Не подано"))))</x:f>
      </x:c>
      <x:c r="K33" s="1"/>
      <x:c r="L33" s="1"/>
      <x:c r="M33" s="1"/>
      <x:c r="N33" s="1"/>
    </x:row>
    <x:row r="34" ht="32" customHeight="1">
      <x:c r="A34" s="1" t="str">
        <x:v>D07</x:v>
      </x:c>
      <x:c r="B34" s="1" t="str">
        <x:f>IF('Налаштування'!J13="Готово",'Налаштування'!I13,"")</x:f>
      </x:c>
      <x:c r="C34" s="1" t="str">
        <x:f>IF(AND($C$4="Готово",'Налаштування'!J13="Готово",NOT(OR(COUNTIF('Щоденні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роком")&gt;0))),IF(COUNTIFS('Щоденні звіти'!$A$7:$A$372,"="&amp;$B$5,'Щоденні звіти'!$H$7:$H$372,"&lt;&gt;")&gt;0,"Подано","Не подано"),"")</x:f>
      </x:c>
      <x:c r="D34" s="18" t="str">
        <x:f>IF(AND($C$4="Готово",'Налаштування'!J13="Готово",NOT(OR(COUNTIF('Щоденні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роком")&gt;0))),COUNTIFS('Щоденні звіти'!$A$7:$A$372,"&gt;="&amp;$B$6,'Щоденні звіти'!$A$7:$A$372,"&lt;="&amp;MIN($B$5,DATE($B$4,MONTH($B$6)+1,0)),'Щоденні звіти'!$H$7:$H$372,"&lt;&gt;"),"")</x:f>
      </x:c>
      <x:c r="E34" s="18" t="str">
        <x:f>IF(AND($C$4="Готово",'Налаштування'!J13="Готово",NOT(OR(COUNTIF('Щоденні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роком")&gt;0))),MAX(0,MIN($B$5,DATE($B$4,MONTH($B$6)+1,0))-$B$6+1),"")</x:f>
      </x:c>
      <x:c r="F34" s="18" t="str">
        <x:f>IF(AND($C$4="Готово",'Налаштування'!J13="Готово",NOT(OR(COUNTIF('Щоденні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роком")&gt;0))),COUNTIFS('Щоденні звіти'!$A$7:$A$372,"&gt;="&amp;MAX($B$7,DATE($B$4,1,1)),'Щоденні звіти'!$A$7:$A$372,"&lt;="&amp;MIN($B$8,$B$5,DATE($B$4,12,31)),'Щоденні звіти'!$H$7:$H$372,"&lt;&gt;"),"")</x:f>
      </x:c>
      <x:c r="G34" s="18" t="str">
        <x:f>IF(AND($C$4="Готово",'Налаштування'!J13="Готово",NOT(OR(COUNTIF('Щоденні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роком")&gt;0))),MAX(0,MIN($B$8,$B$5,DATE($B$4,12,31))-MAX($B$7,DATE($B$4,1,1))+1),"")</x:f>
      </x:c>
      <x:c r="H34" s="1" t="str">
        <x:f>IF('Налаштування'!J13="Не налаштовано","",IF(NOT(AND($C$4="Готово",'Налаштування'!J13="Готово",NOT(OR(COUNTIF('Щоденні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роком")&gt;0)))),"Перевірте дані",IF(AND(E34=0,G34=0),"Періоди не настали",IF(OR(D34&lt;E34,F34&lt;G34),"Є пропущені звіти","Внесено до зрізу"))))</x:f>
      </x:c>
      <x:c r="I34" s="1" t="str">
        <x:f>IF(NOT(AND($C$4="Готово",'Налаштування'!J13="Готово")),"",IF(OR(COUNTIF('Звіти відділів'!$K$7:$K$806,"Заповніть код, відділ, підсумок і роль")&gt;0,COUNTIF('Звіти відділів'!$K$7:$K$806,"Перевірте код і відділ")&gt;0,COUNTIF('Звіти відділів'!$K$7:$K$806,"Код повторюється")&gt;0,COUNTIF('Звіти відділів'!$K$7:$K$806,"Перевірте відділ")&gt;0,COUNTIF('Звіти відділів'!$K$7:$K$806,"Оберіть тип")&gt;0,COUNTIF('Звіти відділів'!$K$7:$K$806,"Вкажіть дати")&gt;0,COUNTIF('Звіти відділів'!$K$7:$K$806,"Перевірте дати")&gt;0,COUNTIF('Звіти відділів'!$K$7:$K$806,"Перевірте рік")&gt;0,COUNTIF('Звіти відділів'!$K$7:$K$806,"Перевірте період")&gt;0,COUNTIF('Звіти відділів'!$K$7:$K$806,"Періоди перетинаються")&gt;0),"Перевірте журнал",IF($B$8-$B$7&lt;&gt;6,"Оберіть 7 днів",IF(COUNTIFS('Звіти відділів'!$B$7:$B$806,"="&amp;$B34,'Звіти відділів'!$C$7:$C$806,"Тижневий",'Звіти відділів'!$D$7:$D$806,"="&amp;$B$7,'Звіти відділів'!$E$7:$E$806,"="&amp;$B$8)&gt;0,"Подано",IF($B$5&lt;$B$8,"Період триває","Не подано")))))</x:f>
      </x:c>
      <x:c r="J34" s="1" t="str">
        <x:f>IF(NOT(AND($C$4="Готово",'Налаштування'!J13="Готово")),"",IF(OR(COUNTIF('Звіти відділів'!$K$7:$K$806,"Заповніть код, відділ, підсумок і роль")&gt;0,COUNTIF('Звіти відділів'!$K$7:$K$806,"Перевірте код і відділ")&gt;0,COUNTIF('Звіти відділів'!$K$7:$K$806,"Код повторюється")&gt;0,COUNTIF('Звіти відділів'!$K$7:$K$806,"Перевірте відділ")&gt;0,COUNTIF('Звіти відділів'!$K$7:$K$806,"Оберіть тип")&gt;0,COUNTIF('Звіти відділів'!$K$7:$K$806,"Вкажіть дати")&gt;0,COUNTIF('Звіти відділів'!$K$7:$K$806,"Перевірте дати")&gt;0,COUNTIF('Звіти відділів'!$K$7:$K$806,"Перевірте рік")&gt;0,COUNTIF('Звіти відділів'!$K$7:$K$806,"Перевірте період")&gt;0,COUNTIF('Звіти відділів'!$K$7:$K$806,"Періоди перетинаються")&gt;0),"Перевірте журнал",IF(COUNTIFS('Звіти відділів'!$B$7:$B$806,"="&amp;$B34,'Звіти відділів'!$C$7:$C$806,"Місячний",'Звіти відділів'!$D$7:$D$806,"="&amp;$B$6,'Звіти відділів'!$E$7:$E$806,"="&amp;DATE($B$4,MONTH($B$6)+1,0))&gt;0,"Подано",IF($B$5&lt;DATE($B$4,MONTH($B$6)+1,0),"Період триває","Не подано"))))</x:f>
      </x:c>
      <x:c r="K34" s="1"/>
      <x:c r="L34" s="1"/>
      <x:c r="M34" s="1"/>
      <x:c r="N34" s="1"/>
    </x:row>
    <x:row r="35" ht="32" customHeight="1">
      <x:c r="A35" s="1" t="str">
        <x:v>D08</x:v>
      </x:c>
      <x:c r="B35" s="1" t="str">
        <x:f>IF('Налаштування'!J14="Готово",'Налаштування'!I14,"")</x:f>
      </x:c>
      <x:c r="C35" s="1" t="str">
        <x:f>IF(AND($C$4="Готово",'Налаштування'!J14="Готово",NOT(OR(COUNTIF('Щоденні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роком")&gt;0))),IF(COUNTIFS('Щоденні звіти'!$A$7:$A$372,"="&amp;$B$5,'Щоденні звіти'!$I$7:$I$372,"&lt;&gt;")&gt;0,"Подано","Не подано"),"")</x:f>
      </x:c>
      <x:c r="D35" s="18" t="str">
        <x:f>IF(AND($C$4="Готово",'Налаштування'!J14="Готово",NOT(OR(COUNTIF('Щоденні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роком")&gt;0))),COUNTIFS('Щоденні звіти'!$A$7:$A$372,"&gt;="&amp;$B$6,'Щоденні звіти'!$A$7:$A$372,"&lt;="&amp;MIN($B$5,DATE($B$4,MONTH($B$6)+1,0)),'Щоденні звіти'!$I$7:$I$372,"&lt;&gt;"),"")</x:f>
      </x:c>
      <x:c r="E35" s="18" t="str">
        <x:f>IF(AND($C$4="Готово",'Налаштування'!J14="Готово",NOT(OR(COUNTIF('Щоденні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роком")&gt;0))),MAX(0,MIN($B$5,DATE($B$4,MONTH($B$6)+1,0))-$B$6+1),"")</x:f>
      </x:c>
      <x:c r="F35" s="18" t="str">
        <x:f>IF(AND($C$4="Готово",'Налаштування'!J14="Готово",NOT(OR(COUNTIF('Щоденні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роком")&gt;0))),COUNTIFS('Щоденні звіти'!$A$7:$A$372,"&gt;="&amp;MAX($B$7,DATE($B$4,1,1)),'Щоденні звіти'!$A$7:$A$372,"&lt;="&amp;MIN($B$8,$B$5,DATE($B$4,12,31)),'Щоденні звіти'!$I$7:$I$372,"&lt;&gt;"),"")</x:f>
      </x:c>
      <x:c r="G35" s="18" t="str">
        <x:f>IF(AND($C$4="Готово",'Налаштування'!J14="Готово",NOT(OR(COUNTIF('Щоденні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роком")&gt;0))),MAX(0,MIN($B$8,$B$5,DATE($B$4,12,31))-MAX($B$7,DATE($B$4,1,1))+1),"")</x:f>
      </x:c>
      <x:c r="H35" s="1" t="str">
        <x:f>IF('Налаштування'!J14="Не налаштовано","",IF(NOT(AND($C$4="Готово",'Налаштування'!J14="Готово",NOT(OR(COUNTIF('Щоденні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роком")&gt;0)))),"Перевірте дані",IF(AND(E35=0,G35=0),"Періоди не настали",IF(OR(D35&lt;E35,F35&lt;G35),"Є пропущені звіти","Внесено до зрізу"))))</x:f>
      </x:c>
      <x:c r="I35" s="1" t="str">
        <x:f>IF(NOT(AND($C$4="Готово",'Налаштування'!J14="Готово")),"",IF(OR(COUNTIF('Звіти відділів'!$K$7:$K$806,"Заповніть код, відділ, підсумок і роль")&gt;0,COUNTIF('Звіти відділів'!$K$7:$K$806,"Перевірте код і відділ")&gt;0,COUNTIF('Звіти відділів'!$K$7:$K$806,"Код повторюється")&gt;0,COUNTIF('Звіти відділів'!$K$7:$K$806,"Перевірте відділ")&gt;0,COUNTIF('Звіти відділів'!$K$7:$K$806,"Оберіть тип")&gt;0,COUNTIF('Звіти відділів'!$K$7:$K$806,"Вкажіть дати")&gt;0,COUNTIF('Звіти відділів'!$K$7:$K$806,"Перевірте дати")&gt;0,COUNTIF('Звіти відділів'!$K$7:$K$806,"Перевірте рік")&gt;0,COUNTIF('Звіти відділів'!$K$7:$K$806,"Перевірте період")&gt;0,COUNTIF('Звіти відділів'!$K$7:$K$806,"Періоди перетинаються")&gt;0),"Перевірте журнал",IF($B$8-$B$7&lt;&gt;6,"Оберіть 7 днів",IF(COUNTIFS('Звіти відділів'!$B$7:$B$806,"="&amp;$B35,'Звіти відділів'!$C$7:$C$806,"Тижневий",'Звіти відділів'!$D$7:$D$806,"="&amp;$B$7,'Звіти відділів'!$E$7:$E$806,"="&amp;$B$8)&gt;0,"Подано",IF($B$5&lt;$B$8,"Період триває","Не подано")))))</x:f>
      </x:c>
      <x:c r="J35" s="1" t="str">
        <x:f>IF(NOT(AND($C$4="Готово",'Налаштування'!J14="Готово")),"",IF(OR(COUNTIF('Звіти відділів'!$K$7:$K$806,"Заповніть код, відділ, підсумок і роль")&gt;0,COUNTIF('Звіти відділів'!$K$7:$K$806,"Перевірте код і відділ")&gt;0,COUNTIF('Звіти відділів'!$K$7:$K$806,"Код повторюється")&gt;0,COUNTIF('Звіти відділів'!$K$7:$K$806,"Перевірте відділ")&gt;0,COUNTIF('Звіти відділів'!$K$7:$K$806,"Оберіть тип")&gt;0,COUNTIF('Звіти відділів'!$K$7:$K$806,"Вкажіть дати")&gt;0,COUNTIF('Звіти відділів'!$K$7:$K$806,"Перевірте дати")&gt;0,COUNTIF('Звіти відділів'!$K$7:$K$806,"Перевірте рік")&gt;0,COUNTIF('Звіти відділів'!$K$7:$K$806,"Перевірте період")&gt;0,COUNTIF('Звіти відділів'!$K$7:$K$806,"Періоди перетинаються")&gt;0),"Перевірте журнал",IF(COUNTIFS('Звіти відділів'!$B$7:$B$806,"="&amp;$B35,'Звіти відділів'!$C$7:$C$806,"Місячний",'Звіти відділів'!$D$7:$D$806,"="&amp;$B$6,'Звіти відділів'!$E$7:$E$806,"="&amp;DATE($B$4,MONTH($B$6)+1,0))&gt;0,"Подано",IF($B$5&lt;DATE($B$4,MONTH($B$6)+1,0),"Період триває","Не подано"))))</x:f>
      </x:c>
      <x:c r="K35" s="1"/>
      <x:c r="L35" s="1"/>
      <x:c r="M35" s="1"/>
      <x:c r="N35" s="1"/>
    </x:row>
    <x:row r="36" ht="32" customHeight="1">
      <x:c r="A36" s="1" t="str">
        <x:v>D09</x:v>
      </x:c>
      <x:c r="B36" s="1" t="str">
        <x:f>IF('Налаштування'!J15="Готово",'Налаштування'!I15,"")</x:f>
      </x:c>
      <x:c r="C36" s="1" t="str">
        <x:f>IF(AND($C$4="Готово",'Налаштування'!J15="Готово",NOT(OR(COUNTIF('Щоденні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роком")&gt;0))),IF(COUNTIFS('Щоденні звіти'!$A$7:$A$372,"="&amp;$B$5,'Щоденні звіти'!$J$7:$J$372,"&lt;&gt;")&gt;0,"Подано","Не подано"),"")</x:f>
      </x:c>
      <x:c r="D36" s="18" t="str">
        <x:f>IF(AND($C$4="Готово",'Налаштування'!J15="Готово",NOT(OR(COUNTIF('Щоденні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роком")&gt;0))),COUNTIFS('Щоденні звіти'!$A$7:$A$372,"&gt;="&amp;$B$6,'Щоденні звіти'!$A$7:$A$372,"&lt;="&amp;MIN($B$5,DATE($B$4,MONTH($B$6)+1,0)),'Щоденні звіти'!$J$7:$J$372,"&lt;&gt;"),"")</x:f>
      </x:c>
      <x:c r="E36" s="18" t="str">
        <x:f>IF(AND($C$4="Готово",'Налаштування'!J15="Готово",NOT(OR(COUNTIF('Щоденні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роком")&gt;0))),MAX(0,MIN($B$5,DATE($B$4,MONTH($B$6)+1,0))-$B$6+1),"")</x:f>
      </x:c>
      <x:c r="F36" s="18" t="str">
        <x:f>IF(AND($C$4="Готово",'Налаштування'!J15="Готово",NOT(OR(COUNTIF('Щоденні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роком")&gt;0))),COUNTIFS('Щоденні звіти'!$A$7:$A$372,"&gt;="&amp;MAX($B$7,DATE($B$4,1,1)),'Щоденні звіти'!$A$7:$A$372,"&lt;="&amp;MIN($B$8,$B$5,DATE($B$4,12,31)),'Щоденні звіти'!$J$7:$J$372,"&lt;&gt;"),"")</x:f>
      </x:c>
      <x:c r="G36" s="18" t="str">
        <x:f>IF(AND($C$4="Готово",'Налаштування'!J15="Готово",NOT(OR(COUNTIF('Щоденні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роком")&gt;0))),MAX(0,MIN($B$8,$B$5,DATE($B$4,12,31))-MAX($B$7,DATE($B$4,1,1))+1),"")</x:f>
      </x:c>
      <x:c r="H36" s="1" t="str">
        <x:f>IF('Налаштування'!J15="Не налаштовано","",IF(NOT(AND($C$4="Готово",'Налаштування'!J15="Готово",NOT(OR(COUNTIF('Щоденні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роком")&gt;0)))),"Перевірте дані",IF(AND(E36=0,G36=0),"Періоди не настали",IF(OR(D36&lt;E36,F36&lt;G36),"Є пропущені звіти","Внесено до зрізу"))))</x:f>
      </x:c>
      <x:c r="I36" s="1" t="str">
        <x:f>IF(NOT(AND($C$4="Готово",'Налаштування'!J15="Готово")),"",IF(OR(COUNTIF('Звіти відділів'!$K$7:$K$806,"Заповніть код, відділ, підсумок і роль")&gt;0,COUNTIF('Звіти відділів'!$K$7:$K$806,"Перевірте код і відділ")&gt;0,COUNTIF('Звіти відділів'!$K$7:$K$806,"Код повторюється")&gt;0,COUNTIF('Звіти відділів'!$K$7:$K$806,"Перевірте відділ")&gt;0,COUNTIF('Звіти відділів'!$K$7:$K$806,"Оберіть тип")&gt;0,COUNTIF('Звіти відділів'!$K$7:$K$806,"Вкажіть дати")&gt;0,COUNTIF('Звіти відділів'!$K$7:$K$806,"Перевірте дати")&gt;0,COUNTIF('Звіти відділів'!$K$7:$K$806,"Перевірте рік")&gt;0,COUNTIF('Звіти відділів'!$K$7:$K$806,"Перевірте період")&gt;0,COUNTIF('Звіти відділів'!$K$7:$K$806,"Періоди перетинаються")&gt;0),"Перевірте журнал",IF($B$8-$B$7&lt;&gt;6,"Оберіть 7 днів",IF(COUNTIFS('Звіти відділів'!$B$7:$B$806,"="&amp;$B36,'Звіти відділів'!$C$7:$C$806,"Тижневий",'Звіти відділів'!$D$7:$D$806,"="&amp;$B$7,'Звіти відділів'!$E$7:$E$806,"="&amp;$B$8)&gt;0,"Подано",IF($B$5&lt;$B$8,"Період триває","Не подано")))))</x:f>
      </x:c>
      <x:c r="J36" s="1" t="str">
        <x:f>IF(NOT(AND($C$4="Готово",'Налаштування'!J15="Готово")),"",IF(OR(COUNTIF('Звіти відділів'!$K$7:$K$806,"Заповніть код, відділ, підсумок і роль")&gt;0,COUNTIF('Звіти відділів'!$K$7:$K$806,"Перевірте код і відділ")&gt;0,COUNTIF('Звіти відділів'!$K$7:$K$806,"Код повторюється")&gt;0,COUNTIF('Звіти відділів'!$K$7:$K$806,"Перевірте відділ")&gt;0,COUNTIF('Звіти відділів'!$K$7:$K$806,"Оберіть тип")&gt;0,COUNTIF('Звіти відділів'!$K$7:$K$806,"Вкажіть дати")&gt;0,COUNTIF('Звіти відділів'!$K$7:$K$806,"Перевірте дати")&gt;0,COUNTIF('Звіти відділів'!$K$7:$K$806,"Перевірте рік")&gt;0,COUNTIF('Звіти відділів'!$K$7:$K$806,"Перевірте період")&gt;0,COUNTIF('Звіти відділів'!$K$7:$K$806,"Періоди перетинаються")&gt;0),"Перевірте журнал",IF(COUNTIFS('Звіти відділів'!$B$7:$B$806,"="&amp;$B36,'Звіти відділів'!$C$7:$C$806,"Місячний",'Звіти відділів'!$D$7:$D$806,"="&amp;$B$6,'Звіти відділів'!$E$7:$E$806,"="&amp;DATE($B$4,MONTH($B$6)+1,0))&gt;0,"Подано",IF($B$5&lt;DATE($B$4,MONTH($B$6)+1,0),"Період триває","Не подано"))))</x:f>
      </x:c>
      <x:c r="K36" s="1"/>
      <x:c r="L36" s="1"/>
      <x:c r="M36" s="1"/>
      <x:c r="N36" s="1"/>
    </x:row>
    <x:row r="37" ht="32" customHeight="1">
      <x:c r="A37" s="1" t="str">
        <x:v>D10</x:v>
      </x:c>
      <x:c r="B37" s="1" t="str">
        <x:f>IF('Налаштування'!J16="Готово",'Налаштування'!I16,"")</x:f>
      </x:c>
      <x:c r="C37" s="1" t="str">
        <x:f>IF(AND($C$4="Готово",'Налаштування'!J16="Готово",NOT(OR(COUNTIF('Щоденні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роком")&gt;0))),IF(COUNTIFS('Щоденні звіти'!$A$7:$A$372,"="&amp;$B$5,'Щоденні звіти'!$K$7:$K$372,"&lt;&gt;")&gt;0,"Подано","Не подано"),"")</x:f>
      </x:c>
      <x:c r="D37" s="18" t="str">
        <x:f>IF(AND($C$4="Готово",'Налаштування'!J16="Готово",NOT(OR(COUNTIF('Щоденні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роком")&gt;0))),COUNTIFS('Щоденні звіти'!$A$7:$A$372,"&gt;="&amp;$B$6,'Щоденні звіти'!$A$7:$A$372,"&lt;="&amp;MIN($B$5,DATE($B$4,MONTH($B$6)+1,0)),'Щоденні звіти'!$K$7:$K$372,"&lt;&gt;"),"")</x:f>
      </x:c>
      <x:c r="E37" s="18" t="str">
        <x:f>IF(AND($C$4="Готово",'Налаштування'!J16="Готово",NOT(OR(COUNTIF('Щоденні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роком")&gt;0))),MAX(0,MIN($B$5,DATE($B$4,MONTH($B$6)+1,0))-$B$6+1),"")</x:f>
      </x:c>
      <x:c r="F37" s="18" t="str">
        <x:f>IF(AND($C$4="Готово",'Налаштування'!J16="Готово",NOT(OR(COUNTIF('Щоденні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роком")&gt;0))),COUNTIFS('Щоденні звіти'!$A$7:$A$372,"&gt;="&amp;MAX($B$7,DATE($B$4,1,1)),'Щоденні звіти'!$A$7:$A$372,"&lt;="&amp;MIN($B$8,$B$5,DATE($B$4,12,31)),'Щоденні звіти'!$K$7:$K$372,"&lt;&gt;"),"")</x:f>
      </x:c>
      <x:c r="G37" s="18" t="str">
        <x:f>IF(AND($C$4="Готово",'Налаштування'!J16="Готово",NOT(OR(COUNTIF('Щоденні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роком")&gt;0))),MAX(0,MIN($B$8,$B$5,DATE($B$4,12,31))-MAX($B$7,DATE($B$4,1,1))+1),"")</x:f>
      </x:c>
      <x:c r="H37" s="1" t="str">
        <x:f>IF('Налаштування'!J16="Не налаштовано","",IF(NOT(AND($C$4="Готово",'Налаштування'!J16="Готово",NOT(OR(COUNTIF('Щоденні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роком")&gt;0)))),"Перевірте дані",IF(AND(E37=0,G37=0),"Періоди не настали",IF(OR(D37&lt;E37,F37&lt;G37),"Є пропущені звіти","Внесено до зрізу"))))</x:f>
      </x:c>
      <x:c r="I37" s="1" t="str">
        <x:f>IF(NOT(AND($C$4="Готово",'Налаштування'!J16="Готово")),"",IF(OR(COUNTIF('Звіти відділів'!$K$7:$K$806,"Заповніть код, відділ, підсумок і роль")&gt;0,COUNTIF('Звіти відділів'!$K$7:$K$806,"Перевірте код і відділ")&gt;0,COUNTIF('Звіти відділів'!$K$7:$K$806,"Код повторюється")&gt;0,COUNTIF('Звіти відділів'!$K$7:$K$806,"Перевірте відділ")&gt;0,COUNTIF('Звіти відділів'!$K$7:$K$806,"Оберіть тип")&gt;0,COUNTIF('Звіти відділів'!$K$7:$K$806,"Вкажіть дати")&gt;0,COUNTIF('Звіти відділів'!$K$7:$K$806,"Перевірте дати")&gt;0,COUNTIF('Звіти відділів'!$K$7:$K$806,"Перевірте рік")&gt;0,COUNTIF('Звіти відділів'!$K$7:$K$806,"Перевірте період")&gt;0,COUNTIF('Звіти відділів'!$K$7:$K$806,"Періоди перетинаються")&gt;0),"Перевірте журнал",IF($B$8-$B$7&lt;&gt;6,"Оберіть 7 днів",IF(COUNTIFS('Звіти відділів'!$B$7:$B$806,"="&amp;$B37,'Звіти відділів'!$C$7:$C$806,"Тижневий",'Звіти відділів'!$D$7:$D$806,"="&amp;$B$7,'Звіти відділів'!$E$7:$E$806,"="&amp;$B$8)&gt;0,"Подано",IF($B$5&lt;$B$8,"Період триває","Не подано")))))</x:f>
      </x:c>
      <x:c r="J37" s="1" t="str">
        <x:f>IF(NOT(AND($C$4="Готово",'Налаштування'!J16="Готово")),"",IF(OR(COUNTIF('Звіти відділів'!$K$7:$K$806,"Заповніть код, відділ, підсумок і роль")&gt;0,COUNTIF('Звіти відділів'!$K$7:$K$806,"Перевірте код і відділ")&gt;0,COUNTIF('Звіти відділів'!$K$7:$K$806,"Код повторюється")&gt;0,COUNTIF('Звіти відділів'!$K$7:$K$806,"Перевірте відділ")&gt;0,COUNTIF('Звіти відділів'!$K$7:$K$806,"Оберіть тип")&gt;0,COUNTIF('Звіти відділів'!$K$7:$K$806,"Вкажіть дати")&gt;0,COUNTIF('Звіти відділів'!$K$7:$K$806,"Перевірте дати")&gt;0,COUNTIF('Звіти відділів'!$K$7:$K$806,"Перевірте рік")&gt;0,COUNTIF('Звіти відділів'!$K$7:$K$806,"Перевірте період")&gt;0,COUNTIF('Звіти відділів'!$K$7:$K$806,"Періоди перетинаються")&gt;0),"Перевірте журнал",IF(COUNTIFS('Звіти відділів'!$B$7:$B$806,"="&amp;$B37,'Звіти відділів'!$C$7:$C$806,"Місячний",'Звіти відділів'!$D$7:$D$806,"="&amp;$B$6,'Звіти відділів'!$E$7:$E$806,"="&amp;DATE($B$4,MONTH($B$6)+1,0))&gt;0,"Подано",IF($B$5&lt;DATE($B$4,MONTH($B$6)+1,0),"Період триває","Не подано"))))</x:f>
      </x:c>
      <x:c r="K37" s="1"/>
      <x:c r="L37" s="1"/>
      <x:c r="M37" s="1"/>
      <x:c r="N37" s="1"/>
    </x:row>
    <x:row r="38" ht="32" customHeight="1">
      <x:c r="A38" s="1" t="str">
        <x:v>D11</x:v>
      </x:c>
      <x:c r="B38" s="1" t="str">
        <x:f>IF('Налаштування'!J17="Готово",'Налаштування'!I17,"")</x:f>
      </x:c>
      <x:c r="C38" s="1" t="str">
        <x:f>IF(AND($C$4="Готово",'Налаштування'!J17="Готово",NOT(OR(COUNTIF('Щоденні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роком")&gt;0))),IF(COUNTIFS('Щоденні звіти'!$A$7:$A$372,"="&amp;$B$5,'Щоденні звіти'!$L$7:$L$372,"&lt;&gt;")&gt;0,"Подано","Не подано"),"")</x:f>
      </x:c>
      <x:c r="D38" s="18" t="str">
        <x:f>IF(AND($C$4="Готово",'Налаштування'!J17="Готово",NOT(OR(COUNTIF('Щоденні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роком")&gt;0))),COUNTIFS('Щоденні звіти'!$A$7:$A$372,"&gt;="&amp;$B$6,'Щоденні звіти'!$A$7:$A$372,"&lt;="&amp;MIN($B$5,DATE($B$4,MONTH($B$6)+1,0)),'Щоденні звіти'!$L$7:$L$372,"&lt;&gt;"),"")</x:f>
      </x:c>
      <x:c r="E38" s="18" t="str">
        <x:f>IF(AND($C$4="Готово",'Налаштування'!J17="Готово",NOT(OR(COUNTIF('Щоденні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роком")&gt;0))),MAX(0,MIN($B$5,DATE($B$4,MONTH($B$6)+1,0))-$B$6+1),"")</x:f>
      </x:c>
      <x:c r="F38" s="18" t="str">
        <x:f>IF(AND($C$4="Готово",'Налаштування'!J17="Готово",NOT(OR(COUNTIF('Щоденні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роком")&gt;0))),COUNTIFS('Щоденні звіти'!$A$7:$A$372,"&gt;="&amp;MAX($B$7,DATE($B$4,1,1)),'Щоденні звіти'!$A$7:$A$372,"&lt;="&amp;MIN($B$8,$B$5,DATE($B$4,12,31)),'Щоденні звіти'!$L$7:$L$372,"&lt;&gt;"),"")</x:f>
      </x:c>
      <x:c r="G38" s="18" t="str">
        <x:f>IF(AND($C$4="Готово",'Налаштування'!J17="Готово",NOT(OR(COUNTIF('Щоденні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роком")&gt;0))),MAX(0,MIN($B$8,$B$5,DATE($B$4,12,31))-MAX($B$7,DATE($B$4,1,1))+1),"")</x:f>
      </x:c>
      <x:c r="H38" s="1" t="str">
        <x:f>IF('Налаштування'!J17="Не налаштовано","",IF(NOT(AND($C$4="Готово",'Налаштування'!J17="Готово",NOT(OR(COUNTIF('Щоденні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роком")&gt;0)))),"Перевірте дані",IF(AND(E38=0,G38=0),"Періоди не настали",IF(OR(D38&lt;E38,F38&lt;G38),"Є пропущені звіти","Внесено до зрізу"))))</x:f>
      </x:c>
      <x:c r="I38" s="1" t="str">
        <x:f>IF(NOT(AND($C$4="Готово",'Налаштування'!J17="Готово")),"",IF(OR(COUNTIF('Звіти відділів'!$K$7:$K$806,"Заповніть код, відділ, підсумок і роль")&gt;0,COUNTIF('Звіти відділів'!$K$7:$K$806,"Перевірте код і відділ")&gt;0,COUNTIF('Звіти відділів'!$K$7:$K$806,"Код повторюється")&gt;0,COUNTIF('Звіти відділів'!$K$7:$K$806,"Перевірте відділ")&gt;0,COUNTIF('Звіти відділів'!$K$7:$K$806,"Оберіть тип")&gt;0,COUNTIF('Звіти відділів'!$K$7:$K$806,"Вкажіть дати")&gt;0,COUNTIF('Звіти відділів'!$K$7:$K$806,"Перевірте дати")&gt;0,COUNTIF('Звіти відділів'!$K$7:$K$806,"Перевірте рік")&gt;0,COUNTIF('Звіти відділів'!$K$7:$K$806,"Перевірте період")&gt;0,COUNTIF('Звіти відділів'!$K$7:$K$806,"Періоди перетинаються")&gt;0),"Перевірте журнал",IF($B$8-$B$7&lt;&gt;6,"Оберіть 7 днів",IF(COUNTIFS('Звіти відділів'!$B$7:$B$806,"="&amp;$B38,'Звіти відділів'!$C$7:$C$806,"Тижневий",'Звіти відділів'!$D$7:$D$806,"="&amp;$B$7,'Звіти відділів'!$E$7:$E$806,"="&amp;$B$8)&gt;0,"Подано",IF($B$5&lt;$B$8,"Період триває","Не подано")))))</x:f>
      </x:c>
      <x:c r="J38" s="1" t="str">
        <x:f>IF(NOT(AND($C$4="Готово",'Налаштування'!J17="Готово")),"",IF(OR(COUNTIF('Звіти відділів'!$K$7:$K$806,"Заповніть код, відділ, підсумок і роль")&gt;0,COUNTIF('Звіти відділів'!$K$7:$K$806,"Перевірте код і відділ")&gt;0,COUNTIF('Звіти відділів'!$K$7:$K$806,"Код повторюється")&gt;0,COUNTIF('Звіти відділів'!$K$7:$K$806,"Перевірте відділ")&gt;0,COUNTIF('Звіти відділів'!$K$7:$K$806,"Оберіть тип")&gt;0,COUNTIF('Звіти відділів'!$K$7:$K$806,"Вкажіть дати")&gt;0,COUNTIF('Звіти відділів'!$K$7:$K$806,"Перевірте дати")&gt;0,COUNTIF('Звіти відділів'!$K$7:$K$806,"Перевірте рік")&gt;0,COUNTIF('Звіти відділів'!$K$7:$K$806,"Перевірте період")&gt;0,COUNTIF('Звіти відділів'!$K$7:$K$806,"Періоди перетинаються")&gt;0),"Перевірте журнал",IF(COUNTIFS('Звіти відділів'!$B$7:$B$806,"="&amp;$B38,'Звіти відділів'!$C$7:$C$806,"Місячний",'Звіти відділів'!$D$7:$D$806,"="&amp;$B$6,'Звіти відділів'!$E$7:$E$806,"="&amp;DATE($B$4,MONTH($B$6)+1,0))&gt;0,"Подано",IF($B$5&lt;DATE($B$4,MONTH($B$6)+1,0),"Період триває","Не подано"))))</x:f>
      </x:c>
      <x:c r="K38" s="1"/>
      <x:c r="L38" s="1"/>
      <x:c r="M38" s="1"/>
      <x:c r="N38" s="1"/>
    </x:row>
    <x:row r="39" ht="32" customHeight="1">
      <x:c r="A39" s="1" t="str">
        <x:v>D12</x:v>
      </x:c>
      <x:c r="B39" s="1" t="str">
        <x:f>IF('Налаштування'!J18="Готово",'Налаштування'!I18,"")</x:f>
      </x:c>
      <x:c r="C39" s="1" t="str">
        <x:f>IF(AND($C$4="Готово",'Налаштування'!J18="Готово",NOT(OR(COUNTIF('Щоденні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роком")&gt;0))),IF(COUNTIFS('Щоденні звіти'!$A$7:$A$372,"="&amp;$B$5,'Щоденні звіти'!$M$7:$M$372,"&lt;&gt;")&gt;0,"Подано","Не подано"),"")</x:f>
      </x:c>
      <x:c r="D39" s="18" t="str">
        <x:f>IF(AND($C$4="Готово",'Налаштування'!J18="Готово",NOT(OR(COUNTIF('Щоденні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роком")&gt;0))),COUNTIFS('Щоденні звіти'!$A$7:$A$372,"&gt;="&amp;$B$6,'Щоденні звіти'!$A$7:$A$372,"&lt;="&amp;MIN($B$5,DATE($B$4,MONTH($B$6)+1,0)),'Щоденні звіти'!$M$7:$M$372,"&lt;&gt;"),"")</x:f>
      </x:c>
      <x:c r="E39" s="18" t="str">
        <x:f>IF(AND($C$4="Готово",'Налаштування'!J18="Готово",NOT(OR(COUNTIF('Щоденні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роком")&gt;0))),MAX(0,MIN($B$5,DATE($B$4,MONTH($B$6)+1,0))-$B$6+1),"")</x:f>
      </x:c>
      <x:c r="F39" s="18" t="str">
        <x:f>IF(AND($C$4="Готово",'Налаштування'!J18="Готово",NOT(OR(COUNTIF('Щоденні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роком")&gt;0))),COUNTIFS('Щоденні звіти'!$A$7:$A$372,"&gt;="&amp;MAX($B$7,DATE($B$4,1,1)),'Щоденні звіти'!$A$7:$A$372,"&lt;="&amp;MIN($B$8,$B$5,DATE($B$4,12,31)),'Щоденні звіти'!$M$7:$M$372,"&lt;&gt;"),"")</x:f>
      </x:c>
      <x:c r="G39" s="18" t="str">
        <x:f>IF(AND($C$4="Готово",'Налаштування'!J18="Готово",NOT(OR(COUNTIF('Щоденні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роком")&gt;0))),MAX(0,MIN($B$8,$B$5,DATE($B$4,12,31))-MAX($B$7,DATE($B$4,1,1))+1),"")</x:f>
      </x:c>
      <x:c r="H39" s="1" t="str">
        <x:f>IF('Налаштування'!J18="Не налаштовано","",IF(NOT(AND($C$4="Готово",'Налаштування'!J18="Готово",NOT(OR(COUNTIF('Щоденні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роком")&gt;0)))),"Перевірте дані",IF(AND(E39=0,G39=0),"Періоди не настали",IF(OR(D39&lt;E39,F39&lt;G39),"Є пропущені звіти","Внесено до зрізу"))))</x:f>
      </x:c>
      <x:c r="I39" s="1" t="str">
        <x:f>IF(NOT(AND($C$4="Готово",'Налаштування'!J18="Готово")),"",IF(OR(COUNTIF('Звіти відділів'!$K$7:$K$806,"Заповніть код, відділ, підсумок і роль")&gt;0,COUNTIF('Звіти відділів'!$K$7:$K$806,"Перевірте код і відділ")&gt;0,COUNTIF('Звіти відділів'!$K$7:$K$806,"Код повторюється")&gt;0,COUNTIF('Звіти відділів'!$K$7:$K$806,"Перевірте відділ")&gt;0,COUNTIF('Звіти відділів'!$K$7:$K$806,"Оберіть тип")&gt;0,COUNTIF('Звіти відділів'!$K$7:$K$806,"Вкажіть дати")&gt;0,COUNTIF('Звіти відділів'!$K$7:$K$806,"Перевірте дати")&gt;0,COUNTIF('Звіти відділів'!$K$7:$K$806,"Перевірте рік")&gt;0,COUNTIF('Звіти відділів'!$K$7:$K$806,"Перевірте період")&gt;0,COUNTIF('Звіти відділів'!$K$7:$K$806,"Періоди перетинаються")&gt;0),"Перевірте журнал",IF($B$8-$B$7&lt;&gt;6,"Оберіть 7 днів",IF(COUNTIFS('Звіти відділів'!$B$7:$B$806,"="&amp;$B39,'Звіти відділів'!$C$7:$C$806,"Тижневий",'Звіти відділів'!$D$7:$D$806,"="&amp;$B$7,'Звіти відділів'!$E$7:$E$806,"="&amp;$B$8)&gt;0,"Подано",IF($B$5&lt;$B$8,"Період триває","Не подано")))))</x:f>
      </x:c>
      <x:c r="J39" s="1" t="str">
        <x:f>IF(NOT(AND($C$4="Готово",'Налаштування'!J18="Готово")),"",IF(OR(COUNTIF('Звіти відділів'!$K$7:$K$806,"Заповніть код, відділ, підсумок і роль")&gt;0,COUNTIF('Звіти відділів'!$K$7:$K$806,"Перевірте код і відділ")&gt;0,COUNTIF('Звіти відділів'!$K$7:$K$806,"Код повторюється")&gt;0,COUNTIF('Звіти відділів'!$K$7:$K$806,"Перевірте відділ")&gt;0,COUNTIF('Звіти відділів'!$K$7:$K$806,"Оберіть тип")&gt;0,COUNTIF('Звіти відділів'!$K$7:$K$806,"Вкажіть дати")&gt;0,COUNTIF('Звіти відділів'!$K$7:$K$806,"Перевірте дати")&gt;0,COUNTIF('Звіти відділів'!$K$7:$K$806,"Перевірте рік")&gt;0,COUNTIF('Звіти відділів'!$K$7:$K$806,"Перевірте період")&gt;0,COUNTIF('Звіти відділів'!$K$7:$K$806,"Періоди перетинаються")&gt;0),"Перевірте журнал",IF(COUNTIFS('Звіти відділів'!$B$7:$B$806,"="&amp;$B39,'Звіти відділів'!$C$7:$C$806,"Місячний",'Звіти відділів'!$D$7:$D$806,"="&amp;$B$6,'Звіти відділів'!$E$7:$E$806,"="&amp;DATE($B$4,MONTH($B$6)+1,0))&gt;0,"Подано",IF($B$5&lt;DATE($B$4,MONTH($B$6)+1,0),"Період триває","Не подано"))))</x:f>
      </x:c>
      <x:c r="K39" s="1"/>
      <x:c r="L39" s="1"/>
      <x:c r="M39" s="1"/>
      <x:c r="N39" s="1"/>
    </x:row>
    <x:row r="40">
      <x:c r="A40" s="1"/>
      <x:c r="B40" s="1"/>
      <x:c r="C40" s="1"/>
      <x:c r="D40" s="1"/>
      <x:c r="E40" s="1"/>
      <x:c r="F40" s="1"/>
      <x:c r="G40" s="1"/>
      <x:c r="H40" s="1"/>
      <x:c r="I40" s="1"/>
      <x:c r="J40" s="1"/>
      <x:c r="K40" s="1"/>
      <x:c r="L40" s="1"/>
      <x:c r="M40" s="1"/>
      <x:c r="N40" s="1"/>
    </x:row>
    <x:row r="41">
      <x:c r="A41" s="1"/>
      <x:c r="B41" s="1"/>
      <x:c r="C41" s="1"/>
      <x:c r="D41" s="1"/>
      <x:c r="E41" s="1"/>
      <x:c r="F41" s="1"/>
      <x:c r="G41" s="1"/>
      <x:c r="H41" s="1"/>
      <x:c r="I41" s="1"/>
      <x:c r="J41" s="1"/>
      <x:c r="K41" s="1"/>
      <x:c r="L41" s="1"/>
      <x:c r="M41" s="1"/>
      <x:c r="N41" s="1"/>
    </x:row>
    <x:row r="42">
      <x:c r="A42" s="1"/>
      <x:c r="B42" s="1"/>
      <x:c r="C42" s="1"/>
      <x:c r="D42" s="1"/>
      <x:c r="E42" s="1"/>
      <x:c r="F42" s="1"/>
      <x:c r="G42" s="1"/>
      <x:c r="H42" s="1"/>
      <x:c r="I42" s="1"/>
      <x:c r="J42" s="1"/>
      <x:c r="K42" s="1"/>
      <x:c r="L42" s="1"/>
      <x:c r="M42" s="1"/>
      <x:c r="N42" s="1"/>
    </x:row>
    <x:row r="43">
      <x:c r="A43" s="1"/>
      <x:c r="B43" s="1"/>
      <x:c r="C43" s="1"/>
      <x:c r="D43" s="1"/>
      <x:c r="E43" s="1"/>
      <x:c r="F43" s="1"/>
      <x:c r="G43" s="1"/>
      <x:c r="H43" s="1"/>
      <x:c r="I43" s="1"/>
      <x:c r="J43" s="1"/>
      <x:c r="K43" s="1"/>
      <x:c r="L43" s="1"/>
      <x:c r="M43" s="1"/>
      <x:c r="N43" s="1"/>
    </x:row>
    <x:row r="44">
      <x:c r="A44" s="1"/>
      <x:c r="B44" s="1"/>
      <x:c r="C44" s="1"/>
      <x:c r="D44" s="1"/>
      <x:c r="E44" s="1"/>
      <x:c r="F44" s="1"/>
      <x:c r="G44" s="1"/>
      <x:c r="H44" s="1"/>
      <x:c r="I44" s="1"/>
      <x:c r="J44" s="1"/>
      <x:c r="K44" s="1"/>
      <x:c r="L44" s="1"/>
      <x:c r="M44" s="1"/>
      <x:c r="N44" s="1"/>
    </x:row>
    <x:row r="45">
      <x:c r="A45" s="1"/>
      <x:c r="B45" s="1"/>
      <x:c r="C45" s="1"/>
      <x:c r="D45" s="1"/>
      <x:c r="E45" s="1"/>
      <x:c r="F45" s="1"/>
      <x:c r="G45" s="1"/>
      <x:c r="H45" s="1"/>
      <x:c r="I45" s="1"/>
      <x:c r="J45" s="1"/>
      <x:c r="K45" s="1"/>
      <x:c r="L45" s="1"/>
      <x:c r="M45" s="1"/>
      <x:c r="N45" s="1"/>
    </x:row>
    <x:row r="46">
      <x:c r="A46" s="1"/>
      <x:c r="B46" s="1"/>
      <x:c r="C46" s="1"/>
      <x:c r="D46" s="1"/>
      <x:c r="E46" s="1"/>
      <x:c r="F46" s="1"/>
      <x:c r="G46" s="1"/>
      <x:c r="H46" s="1"/>
      <x:c r="I46" s="1"/>
      <x:c r="J46" s="1"/>
      <x:c r="K46" s="1"/>
      <x:c r="L46" s="1"/>
      <x:c r="M46" s="1"/>
      <x:c r="N46" s="1"/>
    </x:row>
    <x:row r="47">
      <x:c r="A47" s="1"/>
      <x:c r="B47" s="1"/>
      <x:c r="C47" s="1"/>
      <x:c r="D47" s="1"/>
      <x:c r="E47" s="1"/>
      <x:c r="F47" s="1"/>
      <x:c r="G47" s="1"/>
      <x:c r="H47" s="1"/>
      <x:c r="I47" s="1"/>
      <x:c r="J47" s="1"/>
      <x:c r="K47" s="1"/>
      <x:c r="L47" s="1"/>
      <x:c r="M47" s="1"/>
      <x:c r="N47" s="1"/>
    </x:row>
    <x:row r="48">
      <x:c r="A48" s="1"/>
      <x:c r="B48" s="1"/>
      <x:c r="C48" s="1"/>
      <x:c r="D48" s="1"/>
      <x:c r="E48" s="1"/>
      <x:c r="F48" s="1"/>
      <x:c r="G48" s="1"/>
      <x:c r="H48" s="1"/>
      <x:c r="I48" s="1"/>
      <x:c r="J48" s="1"/>
      <x:c r="K48" s="1"/>
      <x:c r="L48" s="1"/>
      <x:c r="M48" s="1"/>
      <x:c r="N48" s="1"/>
    </x:row>
    <x:row r="49">
      <x:c r="A49" s="1"/>
      <x:c r="B49" s="1"/>
      <x:c r="C49" s="1"/>
      <x:c r="D49" s="1"/>
      <x:c r="E49" s="1"/>
      <x:c r="F49" s="1"/>
      <x:c r="G49" s="1"/>
      <x:c r="H49" s="1"/>
      <x:c r="I49" s="1"/>
      <x:c r="J49" s="1"/>
      <x:c r="K49" s="1"/>
      <x:c r="L49" s="1"/>
      <x:c r="M49" s="1"/>
      <x:c r="N49" s="1"/>
    </x:row>
    <x:row r="50">
      <x:c r="A50" s="1"/>
      <x:c r="B50" s="1"/>
      <x:c r="C50" s="1"/>
      <x:c r="D50" s="1"/>
      <x:c r="E50" s="1"/>
      <x:c r="F50" s="1"/>
      <x:c r="G50" s="1"/>
      <x:c r="H50" s="1"/>
      <x:c r="I50" s="1"/>
      <x:c r="J50" s="1"/>
      <x:c r="K50" s="1"/>
      <x:c r="L50" s="1"/>
      <x:c r="M50" s="1"/>
      <x:c r="N50" s="1"/>
    </x:row>
    <x:row r="51">
      <x:c r="A51" s="1"/>
      <x:c r="B51" s="1"/>
      <x:c r="C51" s="1"/>
      <x:c r="D51" s="1"/>
      <x:c r="E51" s="1"/>
      <x:c r="F51" s="1"/>
      <x:c r="G51" s="1"/>
      <x:c r="H51" s="1"/>
      <x:c r="I51" s="1"/>
      <x:c r="J51" s="1"/>
      <x:c r="K51" s="1"/>
      <x:c r="L51" s="1"/>
      <x:c r="M51" s="1"/>
      <x:c r="N51" s="1"/>
    </x:row>
    <x:row r="52">
      <x:c r="A52" s="1"/>
      <x:c r="B52" s="1"/>
      <x:c r="C52" s="1"/>
      <x:c r="D52" s="1"/>
      <x:c r="E52" s="1"/>
      <x:c r="F52" s="1"/>
      <x:c r="G52" s="1"/>
      <x:c r="H52" s="1"/>
      <x:c r="I52" s="1"/>
      <x:c r="J52" s="1"/>
      <x:c r="K52" s="1"/>
      <x:c r="L52" s="1"/>
      <x:c r="M52" s="1"/>
      <x:c r="N52" s="1"/>
    </x:row>
    <x:row r="53">
      <x:c r="A53" s="1"/>
      <x:c r="B53" s="1"/>
      <x:c r="C53" s="1"/>
      <x:c r="D53" s="1"/>
      <x:c r="E53" s="1"/>
      <x:c r="F53" s="1"/>
      <x:c r="G53" s="1"/>
      <x:c r="H53" s="1"/>
      <x:c r="I53" s="1"/>
      <x:c r="J53" s="1"/>
      <x:c r="K53" s="1"/>
      <x:c r="L53" s="1"/>
      <x:c r="M53" s="1"/>
      <x:c r="N53" s="1"/>
    </x:row>
    <x:row r="54">
      <x:c r="A54" s="1"/>
      <x:c r="B54" s="1"/>
      <x:c r="C54" s="1"/>
      <x:c r="D54" s="1"/>
      <x:c r="E54" s="1"/>
      <x:c r="F54" s="1"/>
      <x:c r="G54" s="1"/>
      <x:c r="H54" s="1"/>
      <x:c r="I54" s="1"/>
      <x:c r="J54" s="1"/>
      <x:c r="K54" s="1"/>
      <x:c r="L54" s="1"/>
      <x:c r="M54" s="1"/>
      <x:c r="N54" s="1"/>
    </x:row>
    <x:row r="55">
      <x:c r="A55" s="1"/>
      <x:c r="B55" s="1"/>
      <x:c r="C55" s="1"/>
      <x:c r="D55" s="1"/>
      <x:c r="E55" s="1"/>
      <x:c r="F55" s="1"/>
      <x:c r="G55" s="1"/>
      <x:c r="H55" s="1"/>
      <x:c r="I55" s="1"/>
      <x:c r="J55" s="1"/>
      <x:c r="K55" s="1"/>
      <x:c r="L55" s="1"/>
      <x:c r="M55" s="1"/>
      <x:c r="N55" s="1"/>
    </x:row>
    <x:row r="56">
      <x:c r="A56" s="1"/>
      <x:c r="B56" s="1"/>
      <x:c r="C56" s="1"/>
      <x:c r="D56" s="1"/>
      <x:c r="E56" s="1"/>
      <x:c r="F56" s="1"/>
      <x:c r="G56" s="1"/>
      <x:c r="H56" s="1"/>
      <x:c r="I56" s="1"/>
      <x:c r="J56" s="1"/>
      <x:c r="K56" s="1"/>
      <x:c r="L56" s="1"/>
      <x:c r="M56" s="1"/>
      <x:c r="N56" s="1"/>
    </x:row>
    <x:row r="57">
      <x:c r="A57" s="1"/>
      <x:c r="B57" s="1"/>
      <x:c r="C57" s="1"/>
      <x:c r="D57" s="1"/>
      <x:c r="E57" s="1"/>
      <x:c r="F57" s="1"/>
      <x:c r="G57" s="1"/>
      <x:c r="H57" s="1"/>
      <x:c r="I57" s="1"/>
      <x:c r="J57" s="1"/>
      <x:c r="K57" s="1"/>
      <x:c r="L57" s="1"/>
      <x:c r="M57" s="1"/>
      <x:c r="N57" s="1"/>
    </x:row>
    <x:row r="58">
      <x:c r="A58" s="1"/>
      <x:c r="B58" s="1"/>
      <x:c r="C58" s="1"/>
      <x:c r="D58" s="1"/>
      <x:c r="E58" s="1"/>
      <x:c r="F58" s="1"/>
      <x:c r="G58" s="1"/>
      <x:c r="H58" s="1"/>
      <x:c r="I58" s="1"/>
      <x:c r="J58" s="1"/>
      <x:c r="K58" s="1"/>
      <x:c r="L58" s="1"/>
      <x:c r="M58" s="1"/>
      <x:c r="N58" s="1"/>
    </x:row>
    <x:row r="59">
      <x:c r="A59" s="1"/>
      <x:c r="B59" s="1"/>
      <x:c r="C59" s="1"/>
      <x:c r="D59" s="1"/>
      <x:c r="E59" s="1"/>
      <x:c r="F59" s="1"/>
      <x:c r="G59" s="1"/>
      <x:c r="H59" s="1"/>
      <x:c r="I59" s="1"/>
      <x:c r="J59" s="1"/>
      <x:c r="K59" s="1"/>
      <x:c r="L59" s="1"/>
      <x:c r="M59" s="1"/>
      <x:c r="N59" s="1"/>
    </x:row>
    <x:row r="60">
      <x:c r="A60" s="1"/>
      <x:c r="B60" s="1"/>
      <x:c r="C60" s="1"/>
      <x:c r="D60" s="1"/>
      <x:c r="E60" s="1"/>
      <x:c r="F60" s="1"/>
      <x:c r="G60" s="1"/>
      <x:c r="H60" s="1"/>
      <x:c r="I60" s="1"/>
      <x:c r="J60" s="1"/>
      <x:c r="K60" s="1"/>
      <x:c r="L60" s="1"/>
      <x:c r="M60" s="1"/>
      <x:c r="N60" s="1"/>
    </x:row>
    <x:row r="61">
      <x:c r="A61" s="1"/>
      <x:c r="B61" s="1"/>
      <x:c r="C61" s="1"/>
      <x:c r="D61" s="1"/>
      <x:c r="E61" s="1"/>
      <x:c r="F61" s="1"/>
      <x:c r="G61" s="1"/>
      <x:c r="H61" s="1"/>
      <x:c r="I61" s="1"/>
      <x:c r="J61" s="1"/>
      <x:c r="K61" s="1"/>
      <x:c r="L61" s="1"/>
      <x:c r="M61" s="1"/>
      <x:c r="N61" s="1"/>
    </x:row>
    <x:row r="62">
      <x:c r="A62" s="1"/>
      <x:c r="B62" s="1"/>
      <x:c r="C62" s="1"/>
      <x:c r="D62" s="1"/>
      <x:c r="E62" s="1"/>
      <x:c r="F62" s="1"/>
      <x:c r="G62" s="1"/>
      <x:c r="H62" s="1"/>
      <x:c r="I62" s="1"/>
      <x:c r="J62" s="1"/>
      <x:c r="K62" s="1"/>
      <x:c r="L62" s="1"/>
      <x:c r="M62" s="1"/>
      <x:c r="N62" s="1"/>
    </x:row>
    <x:row r="63">
      <x:c r="A63" s="1"/>
      <x:c r="B63" s="1"/>
      <x:c r="C63" s="1"/>
      <x:c r="D63" s="1"/>
      <x:c r="E63" s="1"/>
      <x:c r="F63" s="1"/>
      <x:c r="G63" s="1"/>
      <x:c r="H63" s="1"/>
      <x:c r="I63" s="1"/>
      <x:c r="J63" s="1"/>
      <x:c r="K63" s="1"/>
      <x:c r="L63" s="1"/>
      <x:c r="M63" s="1"/>
      <x:c r="N63" s="1"/>
    </x:row>
    <x:row r="64">
      <x:c r="A64" s="1"/>
      <x:c r="B64" s="1"/>
      <x:c r="C64" s="1"/>
      <x:c r="D64" s="1"/>
      <x:c r="E64" s="1"/>
      <x:c r="F64" s="1"/>
      <x:c r="G64" s="1"/>
      <x:c r="H64" s="1"/>
      <x:c r="I64" s="1"/>
      <x:c r="J64" s="1"/>
      <x:c r="K64" s="1"/>
      <x:c r="L64" s="1"/>
      <x:c r="M64" s="1"/>
      <x:c r="N64" s="1"/>
    </x:row>
    <x:row r="65">
      <x:c r="A65" s="1"/>
      <x:c r="B65" s="1"/>
      <x:c r="C65" s="1"/>
      <x:c r="D65" s="1"/>
      <x:c r="E65" s="1"/>
      <x:c r="F65" s="1"/>
      <x:c r="G65" s="1"/>
      <x:c r="H65" s="1"/>
      <x:c r="I65" s="1"/>
      <x:c r="J65" s="1"/>
      <x:c r="K65" s="1"/>
      <x:c r="L65" s="1"/>
      <x:c r="M65" s="1"/>
      <x:c r="N65" s="1"/>
    </x:row>
    <x:row r="66">
      <x:c r="A66" s="1"/>
      <x:c r="B66" s="1"/>
      <x:c r="C66" s="1"/>
      <x:c r="D66" s="1"/>
      <x:c r="E66" s="1"/>
      <x:c r="F66" s="1"/>
      <x:c r="G66" s="1"/>
      <x:c r="H66" s="1"/>
      <x:c r="I66" s="1"/>
      <x:c r="J66" s="1"/>
      <x:c r="K66" s="1"/>
      <x:c r="L66" s="1"/>
      <x:c r="M66" s="1"/>
      <x:c r="N66" s="1"/>
    </x:row>
    <x:row r="67">
      <x:c r="A67" s="1"/>
      <x:c r="B67" s="1"/>
      <x:c r="C67" s="1"/>
      <x:c r="D67" s="1"/>
      <x:c r="E67" s="1"/>
      <x:c r="F67" s="1"/>
      <x:c r="G67" s="1"/>
      <x:c r="H67" s="1"/>
      <x:c r="I67" s="1"/>
      <x:c r="J67" s="1"/>
      <x:c r="K67" s="1"/>
      <x:c r="L67" s="1"/>
      <x:c r="M67" s="1"/>
      <x:c r="N67" s="1"/>
    </x:row>
    <x:row r="68">
      <x:c r="A68" s="1"/>
      <x:c r="B68" s="1"/>
      <x:c r="C68" s="1"/>
      <x:c r="D68" s="1"/>
      <x:c r="E68" s="1"/>
      <x:c r="F68" s="1"/>
      <x:c r="G68" s="1"/>
      <x:c r="H68" s="1"/>
      <x:c r="I68" s="1"/>
      <x:c r="J68" s="1"/>
      <x:c r="K68" s="1"/>
      <x:c r="L68" s="1"/>
      <x:c r="M68" s="1"/>
      <x:c r="N68" s="1"/>
    </x:row>
    <x:row r="69">
      <x:c r="A69" s="1"/>
      <x:c r="B69" s="1"/>
      <x:c r="C69" s="1"/>
      <x:c r="D69" s="1"/>
      <x:c r="E69" s="1"/>
      <x:c r="F69" s="1"/>
      <x:c r="G69" s="1"/>
      <x:c r="H69" s="1"/>
      <x:c r="I69" s="1"/>
      <x:c r="J69" s="1"/>
      <x:c r="K69" s="1"/>
      <x:c r="L69" s="1"/>
      <x:c r="M69" s="1"/>
      <x:c r="N69" s="1"/>
    </x:row>
    <x:row r="70">
      <x:c r="A70" s="1"/>
      <x:c r="B70" s="1"/>
      <x:c r="C70" s="1"/>
      <x:c r="D70" s="1"/>
      <x:c r="E70" s="1"/>
      <x:c r="F70" s="1"/>
      <x:c r="G70" s="1"/>
      <x:c r="H70" s="1"/>
      <x:c r="I70" s="1"/>
      <x:c r="J70" s="1"/>
      <x:c r="K70" s="1"/>
      <x:c r="L70" s="1"/>
      <x:c r="M70" s="1"/>
      <x:c r="N70" s="1"/>
    </x:row>
    <x:row r="71">
      <x:c r="A71" s="1"/>
      <x:c r="B71" s="1"/>
      <x:c r="C71" s="1"/>
      <x:c r="D71" s="1"/>
      <x:c r="E71" s="1"/>
      <x:c r="F71" s="1"/>
      <x:c r="G71" s="1"/>
      <x:c r="H71" s="1"/>
      <x:c r="I71" s="1"/>
      <x:c r="J71" s="1"/>
      <x:c r="K71" s="1"/>
      <x:c r="L71" s="1"/>
      <x:c r="M71" s="1"/>
      <x:c r="N71" s="1"/>
    </x:row>
    <x:row r="72">
      <x:c r="A72" s="1"/>
      <x:c r="B72" s="1"/>
      <x:c r="C72" s="1"/>
      <x:c r="D72" s="1"/>
      <x:c r="E72" s="1"/>
      <x:c r="F72" s="1"/>
      <x:c r="G72" s="1"/>
      <x:c r="H72" s="1"/>
      <x:c r="I72" s="1"/>
      <x:c r="J72" s="1"/>
      <x:c r="K72" s="1"/>
      <x:c r="L72" s="1"/>
      <x:c r="M72" s="1"/>
      <x:c r="N72" s="1"/>
    </x:row>
    <x:row r="73">
      <x:c r="A73" s="1"/>
      <x:c r="B73" s="1"/>
      <x:c r="C73" s="1"/>
      <x:c r="D73" s="1"/>
      <x:c r="E73" s="1"/>
      <x:c r="F73" s="1"/>
      <x:c r="G73" s="1"/>
      <x:c r="H73" s="1"/>
      <x:c r="I73" s="1"/>
      <x:c r="J73" s="1"/>
      <x:c r="K73" s="1"/>
      <x:c r="L73" s="1"/>
      <x:c r="M73" s="1"/>
      <x:c r="N73" s="1"/>
    </x:row>
    <x:row r="74">
      <x:c r="A74" s="1"/>
      <x:c r="B74" s="1"/>
      <x:c r="C74" s="1"/>
      <x:c r="D74" s="1"/>
      <x:c r="E74" s="1"/>
      <x:c r="F74" s="1"/>
      <x:c r="G74" s="1"/>
      <x:c r="H74" s="1"/>
      <x:c r="I74" s="1"/>
      <x:c r="J74" s="1"/>
      <x:c r="K74" s="1"/>
      <x:c r="L74" s="1"/>
      <x:c r="M74" s="1"/>
      <x:c r="N74" s="1"/>
    </x:row>
    <x:row r="75">
      <x:c r="A75" s="1"/>
      <x:c r="B75" s="1"/>
      <x:c r="C75" s="1"/>
      <x:c r="D75" s="1"/>
      <x:c r="E75" s="1"/>
      <x:c r="F75" s="1"/>
      <x:c r="G75" s="1"/>
      <x:c r="H75" s="1"/>
      <x:c r="I75" s="1"/>
      <x:c r="J75" s="1"/>
      <x:c r="K75" s="1"/>
      <x:c r="L75" s="1"/>
      <x:c r="M75" s="1"/>
      <x:c r="N75" s="1"/>
    </x:row>
    <x:row r="76">
      <x:c r="A76" s="1"/>
      <x:c r="B76" s="1"/>
      <x:c r="C76" s="1"/>
      <x:c r="D76" s="1"/>
      <x:c r="E76" s="1"/>
      <x:c r="F76" s="1"/>
      <x:c r="G76" s="1"/>
      <x:c r="H76" s="1"/>
      <x:c r="I76" s="1"/>
      <x:c r="J76" s="1"/>
      <x:c r="K76" s="1"/>
      <x:c r="L76" s="1"/>
      <x:c r="M76" s="1"/>
      <x:c r="N76" s="1"/>
    </x:row>
    <x:row r="77">
      <x:c r="A77" s="1"/>
      <x:c r="B77" s="1"/>
      <x:c r="C77" s="1"/>
      <x:c r="D77" s="1"/>
      <x:c r="E77" s="1"/>
      <x:c r="F77" s="1"/>
      <x:c r="G77" s="1"/>
      <x:c r="H77" s="1"/>
      <x:c r="I77" s="1"/>
      <x:c r="J77" s="1"/>
      <x:c r="K77" s="1"/>
      <x:c r="L77" s="1"/>
      <x:c r="M77" s="1"/>
      <x:c r="N77" s="1"/>
    </x:row>
    <x:row r="78">
      <x:c r="A78" s="1"/>
      <x:c r="B78" s="1"/>
      <x:c r="C78" s="1"/>
      <x:c r="D78" s="1"/>
      <x:c r="E78" s="1"/>
      <x:c r="F78" s="1"/>
      <x:c r="G78" s="1"/>
      <x:c r="H78" s="1"/>
      <x:c r="I78" s="1"/>
      <x:c r="J78" s="1"/>
      <x:c r="K78" s="1"/>
      <x:c r="L78" s="1"/>
      <x:c r="M78" s="1"/>
      <x:c r="N78" s="1"/>
    </x:row>
    <x:row r="79">
      <x:c r="A79" s="1"/>
      <x:c r="B79" s="1"/>
      <x:c r="C79" s="1"/>
      <x:c r="D79" s="1"/>
      <x:c r="E79" s="1"/>
      <x:c r="F79" s="1"/>
      <x:c r="G79" s="1"/>
      <x:c r="H79" s="1"/>
      <x:c r="I79" s="1"/>
      <x:c r="J79" s="1"/>
      <x:c r="K79" s="1"/>
      <x:c r="L79" s="1"/>
      <x:c r="M79" s="1"/>
      <x:c r="N79" s="1"/>
    </x:row>
    <x:row r="80">
      <x:c r="A80" s="1"/>
      <x:c r="B80" s="1"/>
      <x:c r="C80" s="1"/>
      <x:c r="D80" s="1"/>
      <x:c r="E80" s="1"/>
      <x:c r="F80" s="1"/>
      <x:c r="G80" s="1"/>
      <x:c r="H80" s="1"/>
      <x:c r="I80" s="1"/>
      <x:c r="J80" s="1"/>
      <x:c r="K80" s="1"/>
      <x:c r="L80" s="1"/>
      <x:c r="M80" s="1"/>
      <x:c r="N80" s="1"/>
    </x:row>
    <x:row r="81">
      <x:c r="A81" s="1"/>
      <x:c r="B81" s="1"/>
      <x:c r="C81" s="1"/>
      <x:c r="D81" s="1"/>
      <x:c r="E81" s="1"/>
      <x:c r="F81" s="1"/>
      <x:c r="G81" s="1"/>
      <x:c r="H81" s="1"/>
      <x:c r="I81" s="1"/>
      <x:c r="J81" s="1"/>
      <x:c r="K81" s="1"/>
      <x:c r="L81" s="1"/>
      <x:c r="M81" s="1"/>
      <x:c r="N81" s="1"/>
    </x:row>
    <x:row r="82">
      <x:c r="A82" s="1"/>
      <x:c r="B82" s="1"/>
      <x:c r="C82" s="1"/>
      <x:c r="D82" s="1"/>
      <x:c r="E82" s="1"/>
      <x:c r="F82" s="1"/>
      <x:c r="G82" s="1"/>
      <x:c r="H82" s="1"/>
      <x:c r="I82" s="1"/>
      <x:c r="J82" s="1"/>
      <x:c r="K82" s="1"/>
      <x:c r="L82" s="1"/>
      <x:c r="M82" s="1"/>
      <x:c r="N82" s="1"/>
    </x:row>
    <x:row r="83">
      <x:c r="A83" s="1"/>
      <x:c r="B83" s="1"/>
      <x:c r="C83" s="1"/>
      <x:c r="D83" s="1"/>
      <x:c r="E83" s="1"/>
      <x:c r="F83" s="1"/>
      <x:c r="G83" s="1"/>
      <x:c r="H83" s="1"/>
      <x:c r="I83" s="1"/>
      <x:c r="J83" s="1"/>
      <x:c r="K83" s="1"/>
      <x:c r="L83" s="1"/>
      <x:c r="M83" s="1"/>
      <x:c r="N83" s="1"/>
    </x:row>
    <x:row r="84">
      <x:c r="A84" s="1"/>
      <x:c r="B84" s="1"/>
      <x:c r="C84" s="1"/>
      <x:c r="D84" s="1"/>
      <x:c r="E84" s="1"/>
      <x:c r="F84" s="1"/>
      <x:c r="G84" s="1"/>
      <x:c r="H84" s="1"/>
      <x:c r="I84" s="1"/>
      <x:c r="J84" s="1"/>
      <x:c r="K84" s="1"/>
      <x:c r="L84" s="1"/>
      <x:c r="M84" s="1"/>
      <x:c r="N84" s="1"/>
    </x:row>
    <x:row r="85">
      <x:c r="A85" s="1"/>
      <x:c r="B85" s="1"/>
      <x:c r="C85" s="1"/>
      <x:c r="D85" s="1"/>
      <x:c r="E85" s="1"/>
      <x:c r="F85" s="1"/>
      <x:c r="G85" s="1"/>
      <x:c r="H85" s="1"/>
      <x:c r="I85" s="1"/>
      <x:c r="J85" s="1"/>
      <x:c r="K85" s="1"/>
      <x:c r="L85" s="1"/>
      <x:c r="M85" s="1"/>
      <x:c r="N85" s="1"/>
    </x:row>
    <x:row r="86">
      <x:c r="A86" s="1"/>
      <x:c r="B86" s="1"/>
      <x:c r="C86" s="1"/>
      <x:c r="D86" s="1"/>
      <x:c r="E86" s="1"/>
      <x:c r="F86" s="1"/>
      <x:c r="G86" s="1"/>
      <x:c r="H86" s="1"/>
      <x:c r="I86" s="1"/>
      <x:c r="J86" s="1"/>
      <x:c r="K86" s="1"/>
      <x:c r="L86" s="1"/>
      <x:c r="M86" s="1"/>
      <x:c r="N86" s="1"/>
    </x:row>
    <x:row r="87">
      <x:c r="A87" s="1"/>
      <x:c r="B87" s="1"/>
      <x:c r="C87" s="1"/>
      <x:c r="D87" s="1"/>
      <x:c r="E87" s="1"/>
      <x:c r="F87" s="1"/>
      <x:c r="G87" s="1"/>
      <x:c r="H87" s="1"/>
      <x:c r="I87" s="1"/>
      <x:c r="J87" s="1"/>
      <x:c r="K87" s="1"/>
      <x:c r="L87" s="1"/>
      <x:c r="M87" s="1"/>
      <x:c r="N87" s="1"/>
    </x:row>
    <x:row r="88">
      <x:c r="A88" s="1"/>
      <x:c r="B88" s="1"/>
      <x:c r="C88" s="1"/>
      <x:c r="D88" s="1"/>
      <x:c r="E88" s="1"/>
      <x:c r="F88" s="1"/>
      <x:c r="G88" s="1"/>
      <x:c r="H88" s="1"/>
      <x:c r="I88" s="1"/>
      <x:c r="J88" s="1"/>
      <x:c r="K88" s="1"/>
      <x:c r="L88" s="1"/>
      <x:c r="M88" s="1"/>
      <x:c r="N88" s="1"/>
    </x:row>
    <x:row r="89">
      <x:c r="A89" s="1"/>
      <x:c r="B89" s="1"/>
      <x:c r="C89" s="1"/>
      <x:c r="D89" s="1"/>
      <x:c r="E89" s="1"/>
      <x:c r="F89" s="1"/>
      <x:c r="G89" s="1"/>
      <x:c r="H89" s="1"/>
      <x:c r="I89" s="1"/>
      <x:c r="J89" s="1"/>
      <x:c r="K89" s="1"/>
      <x:c r="L89" s="1"/>
      <x:c r="M89" s="1"/>
      <x:c r="N89" s="1"/>
    </x:row>
    <x:row r="90">
      <x:c r="A90" s="1"/>
      <x:c r="B90" s="1"/>
      <x:c r="C90" s="1"/>
      <x:c r="D90" s="1"/>
      <x:c r="E90" s="1"/>
      <x:c r="F90" s="1"/>
      <x:c r="G90" s="1"/>
      <x:c r="H90" s="1"/>
      <x:c r="I90" s="1"/>
      <x:c r="J90" s="1"/>
      <x:c r="K90" s="1"/>
      <x:c r="L90" s="1"/>
      <x:c r="M90" s="1"/>
      <x:c r="N90" s="1"/>
    </x:row>
    <x:row r="91">
      <x:c r="A91" s="1"/>
      <x:c r="B91" s="1"/>
      <x:c r="C91" s="1"/>
      <x:c r="D91" s="1"/>
      <x:c r="E91" s="1"/>
      <x:c r="F91" s="1"/>
      <x:c r="G91" s="1"/>
      <x:c r="H91" s="1"/>
      <x:c r="I91" s="1"/>
      <x:c r="J91" s="1"/>
      <x:c r="K91" s="1"/>
      <x:c r="L91" s="1"/>
      <x:c r="M91" s="1"/>
      <x:c r="N91" s="1"/>
    </x:row>
    <x:row r="92">
      <x:c r="A92" s="1"/>
      <x:c r="B92" s="1"/>
      <x:c r="C92" s="1"/>
      <x:c r="D92" s="1"/>
      <x:c r="E92" s="1"/>
      <x:c r="F92" s="1"/>
      <x:c r="G92" s="1"/>
      <x:c r="H92" s="1"/>
      <x:c r="I92" s="1"/>
      <x:c r="J92" s="1"/>
      <x:c r="K92" s="1"/>
      <x:c r="L92" s="1"/>
      <x:c r="M92" s="1"/>
      <x:c r="N92" s="1"/>
    </x:row>
    <x:row r="93">
      <x:c r="A93" s="1"/>
      <x:c r="B93" s="1"/>
      <x:c r="C93" s="1"/>
      <x:c r="D93" s="1"/>
      <x:c r="E93" s="1"/>
      <x:c r="F93" s="1"/>
      <x:c r="G93" s="1"/>
      <x:c r="H93" s="1"/>
      <x:c r="I93" s="1"/>
      <x:c r="J93" s="1"/>
      <x:c r="K93" s="1"/>
      <x:c r="L93" s="1"/>
      <x:c r="M93" s="1"/>
      <x:c r="N93" s="1"/>
    </x:row>
    <x:row r="94">
      <x:c r="A94" s="1"/>
      <x:c r="B94" s="1"/>
      <x:c r="C94" s="1"/>
      <x:c r="D94" s="1"/>
      <x:c r="E94" s="1"/>
      <x:c r="F94" s="1"/>
      <x:c r="G94" s="1"/>
      <x:c r="H94" s="1"/>
      <x:c r="I94" s="1"/>
      <x:c r="J94" s="1"/>
      <x:c r="K94" s="1"/>
      <x:c r="L94" s="1"/>
      <x:c r="M94" s="1"/>
      <x:c r="N94" s="1"/>
    </x:row>
    <x:row r="95">
      <x:c r="A95" s="1"/>
      <x:c r="B95" s="1"/>
      <x:c r="C95" s="1"/>
      <x:c r="D95" s="1"/>
      <x:c r="E95" s="1"/>
      <x:c r="F95" s="1"/>
      <x:c r="G95" s="1"/>
      <x:c r="H95" s="1"/>
      <x:c r="I95" s="1"/>
      <x:c r="J95" s="1"/>
      <x:c r="K95" s="1"/>
      <x:c r="L95" s="1"/>
      <x:c r="M95" s="1"/>
      <x:c r="N95" s="1"/>
    </x:row>
    <x:row r="96">
      <x:c r="A96" s="1"/>
      <x:c r="B96" s="1"/>
      <x:c r="C96" s="1"/>
      <x:c r="D96" s="1"/>
      <x:c r="E96" s="1"/>
      <x:c r="F96" s="1"/>
      <x:c r="G96" s="1"/>
      <x:c r="H96" s="1"/>
      <x:c r="I96" s="1"/>
      <x:c r="J96" s="1"/>
      <x:c r="K96" s="1"/>
      <x:c r="L96" s="1"/>
      <x:c r="M96" s="1"/>
      <x:c r="N96" s="1"/>
    </x:row>
    <x:row r="97">
      <x:c r="A97" s="1"/>
      <x:c r="B97" s="1"/>
      <x:c r="C97" s="1"/>
      <x:c r="D97" s="1"/>
      <x:c r="E97" s="1"/>
      <x:c r="F97" s="1"/>
      <x:c r="G97" s="1"/>
      <x:c r="H97" s="1"/>
      <x:c r="I97" s="1"/>
      <x:c r="J97" s="1"/>
      <x:c r="K97" s="1"/>
      <x:c r="L97" s="1"/>
      <x:c r="M97" s="1"/>
      <x:c r="N97" s="1"/>
    </x:row>
    <x:row r="98">
      <x:c r="A98" s="1"/>
      <x:c r="B98" s="1"/>
      <x:c r="C98" s="1"/>
      <x:c r="D98" s="1"/>
      <x:c r="E98" s="1"/>
      <x:c r="F98" s="1"/>
      <x:c r="G98" s="1"/>
      <x:c r="H98" s="1"/>
      <x:c r="I98" s="1"/>
      <x:c r="J98" s="1"/>
      <x:c r="K98" s="1"/>
      <x:c r="L98" s="1"/>
      <x:c r="M98" s="1"/>
      <x:c r="N98" s="1"/>
    </x:row>
    <x:row r="99">
      <x:c r="A99" s="1"/>
      <x:c r="B99" s="1"/>
      <x:c r="C99" s="1"/>
      <x:c r="D99" s="1"/>
      <x:c r="E99" s="1"/>
      <x:c r="F99" s="1"/>
      <x:c r="G99" s="1"/>
      <x:c r="H99" s="1"/>
      <x:c r="I99" s="1"/>
      <x:c r="J99" s="1"/>
      <x:c r="K99" s="1"/>
      <x:c r="L99" s="1"/>
      <x:c r="M99" s="1"/>
      <x:c r="N99" s="1"/>
    </x:row>
    <x:row r="100">
      <x:c r="A100" s="1"/>
      <x:c r="B100" s="1"/>
      <x:c r="C100" s="1"/>
      <x:c r="D100" s="1"/>
      <x:c r="E100" s="1"/>
      <x:c r="F100" s="1"/>
      <x:c r="G100" s="1"/>
      <x:c r="H100" s="1"/>
      <x:c r="I100" s="1"/>
      <x:c r="J100" s="1"/>
      <x:c r="K100" s="1"/>
      <x:c r="L100" s="1"/>
      <x:c r="M100" s="1"/>
      <x:c r="N100" s="1"/>
    </x:row>
    <x:row r="101">
      <x:c r="A101" s="1"/>
      <x:c r="B101" s="1"/>
      <x:c r="C101" s="1"/>
      <x:c r="D101" s="1"/>
      <x:c r="E101" s="1"/>
      <x:c r="F101" s="1"/>
      <x:c r="G101" s="1"/>
      <x:c r="H101" s="1"/>
      <x:c r="I101" s="1"/>
      <x:c r="J101" s="1"/>
      <x:c r="K101" s="1"/>
      <x:c r="L101" s="1"/>
      <x:c r="M101" s="1"/>
      <x:c r="N101" s="1"/>
    </x:row>
    <x:row r="102">
      <x:c r="A102" s="1"/>
      <x:c r="B102" s="1"/>
      <x:c r="C102" s="1"/>
      <x:c r="D102" s="1"/>
      <x:c r="E102" s="1"/>
      <x:c r="F102" s="1"/>
      <x:c r="G102" s="1"/>
      <x:c r="H102" s="1"/>
      <x:c r="I102" s="1"/>
      <x:c r="J102" s="1"/>
      <x:c r="K102" s="1"/>
      <x:c r="L102" s="1"/>
      <x:c r="M102" s="1"/>
      <x:c r="N102" s="1"/>
    </x:row>
    <x:row r="103">
      <x:c r="A103" s="1"/>
      <x:c r="B103" s="1"/>
      <x:c r="C103" s="1"/>
      <x:c r="D103" s="1"/>
      <x:c r="E103" s="1"/>
      <x:c r="F103" s="1"/>
      <x:c r="G103" s="1"/>
      <x:c r="H103" s="1"/>
      <x:c r="I103" s="1"/>
      <x:c r="J103" s="1"/>
      <x:c r="K103" s="1"/>
      <x:c r="L103" s="1"/>
      <x:c r="M103" s="1"/>
      <x:c r="N103" s="1"/>
    </x:row>
    <x:row r="104">
      <x:c r="A104" s="1"/>
      <x:c r="B104" s="1"/>
      <x:c r="C104" s="1"/>
      <x:c r="D104" s="1"/>
      <x:c r="E104" s="1"/>
      <x:c r="F104" s="1"/>
      <x:c r="G104" s="1"/>
      <x:c r="H104" s="1"/>
      <x:c r="I104" s="1"/>
      <x:c r="J104" s="1"/>
      <x:c r="K104" s="1"/>
      <x:c r="L104" s="1"/>
      <x:c r="M104" s="1"/>
      <x:c r="N104" s="1"/>
    </x:row>
    <x:row r="105">
      <x:c r="A105" s="1"/>
      <x:c r="B105" s="1"/>
      <x:c r="C105" s="1"/>
      <x:c r="D105" s="1"/>
      <x:c r="E105" s="1"/>
      <x:c r="F105" s="1"/>
      <x:c r="G105" s="1"/>
      <x:c r="H105" s="1"/>
      <x:c r="I105" s="1"/>
      <x:c r="J105" s="1"/>
      <x:c r="K105" s="1"/>
      <x:c r="L105" s="1"/>
      <x:c r="M105" s="1"/>
      <x:c r="N105" s="1"/>
    </x:row>
    <x:row r="106">
      <x:c r="A106" s="1"/>
      <x:c r="B106" s="1"/>
      <x:c r="C106" s="1"/>
      <x:c r="D106" s="1"/>
      <x:c r="E106" s="1"/>
      <x:c r="F106" s="1"/>
      <x:c r="G106" s="1"/>
      <x:c r="H106" s="1"/>
      <x:c r="I106" s="1"/>
      <x:c r="J106" s="1"/>
      <x:c r="K106" s="1"/>
      <x:c r="L106" s="1"/>
      <x:c r="M106" s="1"/>
      <x:c r="N106" s="1"/>
    </x:row>
    <x:row r="107">
      <x:c r="A107" s="1"/>
      <x:c r="B107" s="1"/>
      <x:c r="C107" s="1"/>
      <x:c r="D107" s="1"/>
      <x:c r="E107" s="1"/>
      <x:c r="F107" s="1"/>
      <x:c r="G107" s="1"/>
      <x:c r="H107" s="1"/>
      <x:c r="I107" s="1"/>
      <x:c r="J107" s="1"/>
      <x:c r="K107" s="1"/>
      <x:c r="L107" s="1"/>
      <x:c r="M107" s="1"/>
      <x:c r="N107" s="1"/>
    </x:row>
    <x:row r="108">
      <x:c r="A108" s="1"/>
      <x:c r="B108" s="1"/>
      <x:c r="C108" s="1"/>
      <x:c r="D108" s="1"/>
      <x:c r="E108" s="1"/>
      <x:c r="F108" s="1"/>
      <x:c r="G108" s="1"/>
      <x:c r="H108" s="1"/>
      <x:c r="I108" s="1"/>
      <x:c r="J108" s="1"/>
      <x:c r="K108" s="1"/>
      <x:c r="L108" s="1"/>
      <x:c r="M108" s="1"/>
      <x:c r="N108" s="1"/>
    </x:row>
    <x:row r="109">
      <x:c r="A109" s="1"/>
      <x:c r="B109" s="1"/>
      <x:c r="C109" s="1"/>
      <x:c r="D109" s="1"/>
      <x:c r="E109" s="1"/>
      <x:c r="F109" s="1"/>
      <x:c r="G109" s="1"/>
      <x:c r="H109" s="1"/>
      <x:c r="I109" s="1"/>
      <x:c r="J109" s="1"/>
      <x:c r="K109" s="1"/>
      <x:c r="L109" s="1"/>
      <x:c r="M109" s="1"/>
      <x:c r="N109" s="1"/>
    </x:row>
    <x:row r="110">
      <x:c r="A110" s="1"/>
      <x:c r="B110" s="1"/>
      <x:c r="C110" s="1"/>
      <x:c r="D110" s="1"/>
      <x:c r="E110" s="1"/>
      <x:c r="F110" s="1"/>
      <x:c r="G110" s="1"/>
      <x:c r="H110" s="1"/>
      <x:c r="I110" s="1"/>
      <x:c r="J110" s="1"/>
      <x:c r="K110" s="1"/>
      <x:c r="L110" s="1"/>
      <x:c r="M110" s="1"/>
      <x:c r="N110" s="1"/>
    </x:row>
    <x:row r="111">
      <x:c r="A111" s="1"/>
      <x:c r="B111" s="1"/>
      <x:c r="C111" s="1"/>
      <x:c r="D111" s="1"/>
      <x:c r="E111" s="1"/>
      <x:c r="F111" s="1"/>
      <x:c r="G111" s="1"/>
      <x:c r="H111" s="1"/>
      <x:c r="I111" s="1"/>
      <x:c r="J111" s="1"/>
      <x:c r="K111" s="1"/>
      <x:c r="L111" s="1"/>
      <x:c r="M111" s="1"/>
      <x:c r="N111" s="1"/>
    </x:row>
    <x:row r="112">
      <x:c r="A112" s="1"/>
      <x:c r="B112" s="1"/>
      <x:c r="C112" s="1"/>
      <x:c r="D112" s="1"/>
      <x:c r="E112" s="1"/>
      <x:c r="F112" s="1"/>
      <x:c r="G112" s="1"/>
      <x:c r="H112" s="1"/>
      <x:c r="I112" s="1"/>
      <x:c r="J112" s="1"/>
      <x:c r="K112" s="1"/>
      <x:c r="L112" s="1"/>
      <x:c r="M112" s="1"/>
      <x:c r="N112" s="1"/>
    </x:row>
    <x:row r="113">
      <x:c r="A113" s="1"/>
      <x:c r="B113" s="1"/>
      <x:c r="C113" s="1"/>
      <x:c r="D113" s="1"/>
      <x:c r="E113" s="1"/>
      <x:c r="F113" s="1"/>
      <x:c r="G113" s="1"/>
      <x:c r="H113" s="1"/>
      <x:c r="I113" s="1"/>
      <x:c r="J113" s="1"/>
      <x:c r="K113" s="1"/>
      <x:c r="L113" s="1"/>
      <x:c r="M113" s="1"/>
      <x:c r="N113" s="1"/>
    </x:row>
    <x:row r="114">
      <x:c r="A114" s="1"/>
      <x:c r="B114" s="1"/>
      <x:c r="C114" s="1"/>
      <x:c r="D114" s="1"/>
      <x:c r="E114" s="1"/>
      <x:c r="F114" s="1"/>
      <x:c r="G114" s="1"/>
      <x:c r="H114" s="1"/>
      <x:c r="I114" s="1"/>
      <x:c r="J114" s="1"/>
      <x:c r="K114" s="1"/>
      <x:c r="L114" s="1"/>
      <x:c r="M114" s="1"/>
      <x:c r="N114" s="1"/>
    </x:row>
    <x:row r="115">
      <x:c r="A115" s="1"/>
      <x:c r="B115" s="1"/>
      <x:c r="C115" s="1"/>
      <x:c r="D115" s="1"/>
      <x:c r="E115" s="1"/>
      <x:c r="F115" s="1"/>
      <x:c r="G115" s="1"/>
      <x:c r="H115" s="1"/>
      <x:c r="I115" s="1"/>
      <x:c r="J115" s="1"/>
      <x:c r="K115" s="1"/>
      <x:c r="L115" s="1"/>
      <x:c r="M115" s="1"/>
      <x:c r="N115" s="1"/>
    </x:row>
    <x:row r="116">
      <x:c r="A116" s="1"/>
      <x:c r="B116" s="1"/>
      <x:c r="C116" s="1"/>
      <x:c r="D116" s="1"/>
      <x:c r="E116" s="1"/>
      <x:c r="F116" s="1"/>
      <x:c r="G116" s="1"/>
      <x:c r="H116" s="1"/>
      <x:c r="I116" s="1"/>
      <x:c r="J116" s="1"/>
      <x:c r="K116" s="1"/>
      <x:c r="L116" s="1"/>
      <x:c r="M116" s="1"/>
      <x:c r="N116" s="1"/>
    </x:row>
    <x:row r="117">
      <x:c r="A117" s="1"/>
      <x:c r="B117" s="1"/>
      <x:c r="C117" s="1"/>
      <x:c r="D117" s="1"/>
      <x:c r="E117" s="1"/>
      <x:c r="F117" s="1"/>
      <x:c r="G117" s="1"/>
      <x:c r="H117" s="1"/>
      <x:c r="I117" s="1"/>
      <x:c r="J117" s="1"/>
      <x:c r="K117" s="1"/>
      <x:c r="L117" s="1"/>
      <x:c r="M117" s="1"/>
      <x:c r="N117" s="1"/>
    </x:row>
    <x:row r="118">
      <x:c r="A118" s="1"/>
      <x:c r="B118" s="1"/>
      <x:c r="C118" s="1"/>
      <x:c r="D118" s="1"/>
      <x:c r="E118" s="1"/>
      <x:c r="F118" s="1"/>
      <x:c r="G118" s="1"/>
      <x:c r="H118" s="1"/>
      <x:c r="I118" s="1"/>
      <x:c r="J118" s="1"/>
      <x:c r="K118" s="1"/>
      <x:c r="L118" s="1"/>
      <x:c r="M118" s="1"/>
      <x:c r="N118" s="1"/>
    </x:row>
    <x:row r="119">
      <x:c r="A119" s="1"/>
      <x:c r="B119" s="1"/>
      <x:c r="C119" s="1"/>
      <x:c r="D119" s="1"/>
      <x:c r="E119" s="1"/>
      <x:c r="F119" s="1"/>
      <x:c r="G119" s="1"/>
      <x:c r="H119" s="1"/>
      <x:c r="I119" s="1"/>
      <x:c r="J119" s="1"/>
      <x:c r="K119" s="1"/>
      <x:c r="L119" s="1"/>
      <x:c r="M119" s="1"/>
      <x:c r="N119" s="1"/>
    </x:row>
    <x:row r="120">
      <x:c r="A120" s="1"/>
      <x:c r="B120" s="1"/>
      <x:c r="C120" s="1"/>
      <x:c r="D120" s="1"/>
      <x:c r="E120" s="1"/>
      <x:c r="F120" s="1"/>
      <x:c r="G120" s="1"/>
      <x:c r="H120" s="1"/>
      <x:c r="I120" s="1"/>
      <x:c r="J120" s="1"/>
      <x:c r="K120" s="1"/>
      <x:c r="L120" s="1"/>
      <x:c r="M120" s="1"/>
      <x:c r="N120" s="1"/>
    </x:row>
    <x:row r="121">
      <x:c r="A121" s="1"/>
      <x:c r="B121" s="1"/>
      <x:c r="C121" s="1"/>
      <x:c r="D121" s="1"/>
      <x:c r="E121" s="1"/>
      <x:c r="F121" s="1"/>
      <x:c r="G121" s="1"/>
      <x:c r="H121" s="1"/>
      <x:c r="I121" s="1"/>
      <x:c r="J121" s="1"/>
      <x:c r="K121" s="1"/>
      <x:c r="L121" s="1"/>
      <x:c r="M121" s="1"/>
      <x:c r="N121" s="1"/>
    </x:row>
    <x:row r="122">
      <x:c r="A122" s="1"/>
      <x:c r="B122" s="1"/>
      <x:c r="C122" s="1"/>
      <x:c r="D122" s="1"/>
      <x:c r="E122" s="1"/>
      <x:c r="F122" s="1"/>
      <x:c r="G122" s="1"/>
      <x:c r="H122" s="1"/>
      <x:c r="I122" s="1"/>
      <x:c r="J122" s="1"/>
      <x:c r="K122" s="1"/>
      <x:c r="L122" s="1"/>
      <x:c r="M122" s="1"/>
      <x:c r="N122" s="1"/>
    </x:row>
    <x:row r="123">
      <x:c r="A123" s="1"/>
      <x:c r="B123" s="1"/>
      <x:c r="C123" s="1"/>
      <x:c r="D123" s="1"/>
      <x:c r="E123" s="1"/>
      <x:c r="F123" s="1"/>
      <x:c r="G123" s="1"/>
      <x:c r="H123" s="1"/>
      <x:c r="I123" s="1"/>
      <x:c r="J123" s="1"/>
      <x:c r="K123" s="1"/>
      <x:c r="L123" s="1"/>
      <x:c r="M123" s="1"/>
      <x:c r="N123" s="1"/>
    </x:row>
    <x:row r="124">
      <x:c r="A124" s="1"/>
      <x:c r="B124" s="1"/>
      <x:c r="C124" s="1"/>
      <x:c r="D124" s="1"/>
      <x:c r="E124" s="1"/>
      <x:c r="F124" s="1"/>
      <x:c r="G124" s="1"/>
      <x:c r="H124" s="1"/>
      <x:c r="I124" s="1"/>
      <x:c r="J124" s="1"/>
      <x:c r="K124" s="1"/>
      <x:c r="L124" s="1"/>
      <x:c r="M124" s="1"/>
      <x:c r="N124" s="1"/>
    </x:row>
    <x:row r="125">
      <x:c r="A125" s="1"/>
      <x:c r="B125" s="1"/>
      <x:c r="C125" s="1"/>
      <x:c r="D125" s="1"/>
      <x:c r="E125" s="1"/>
      <x:c r="F125" s="1"/>
      <x:c r="G125" s="1"/>
      <x:c r="H125" s="1"/>
      <x:c r="I125" s="1"/>
      <x:c r="J125" s="1"/>
      <x:c r="K125" s="1"/>
      <x:c r="L125" s="1"/>
      <x:c r="M125" s="1"/>
      <x:c r="N125" s="1"/>
    </x:row>
    <x:row r="126">
      <x:c r="A126" s="1"/>
      <x:c r="B126" s="1"/>
      <x:c r="C126" s="1"/>
      <x:c r="D126" s="1"/>
      <x:c r="E126" s="1"/>
      <x:c r="F126" s="1"/>
      <x:c r="G126" s="1"/>
      <x:c r="H126" s="1"/>
      <x:c r="I126" s="1"/>
      <x:c r="J126" s="1"/>
      <x:c r="K126" s="1"/>
      <x:c r="L126" s="1"/>
      <x:c r="M126" s="1"/>
      <x:c r="N126" s="1"/>
    </x:row>
    <x:row r="127">
      <x:c r="A127" s="1"/>
      <x:c r="B127" s="1"/>
      <x:c r="C127" s="1"/>
      <x:c r="D127" s="1"/>
      <x:c r="E127" s="1"/>
      <x:c r="F127" s="1"/>
      <x:c r="G127" s="1"/>
      <x:c r="H127" s="1"/>
      <x:c r="I127" s="1"/>
      <x:c r="J127" s="1"/>
      <x:c r="K127" s="1"/>
      <x:c r="L127" s="1"/>
      <x:c r="M127" s="1"/>
      <x:c r="N127" s="1"/>
    </x:row>
    <x:row r="128">
      <x:c r="A128" s="1"/>
      <x:c r="B128" s="1"/>
      <x:c r="C128" s="1"/>
      <x:c r="D128" s="1"/>
      <x:c r="E128" s="1"/>
      <x:c r="F128" s="1"/>
      <x:c r="G128" s="1"/>
      <x:c r="H128" s="1"/>
      <x:c r="I128" s="1"/>
      <x:c r="J128" s="1"/>
      <x:c r="K128" s="1"/>
      <x:c r="L128" s="1"/>
      <x:c r="M128" s="1"/>
      <x:c r="N128" s="1"/>
    </x:row>
    <x:row r="129">
      <x:c r="A129" s="1"/>
      <x:c r="B129" s="1"/>
      <x:c r="C129" s="1"/>
      <x:c r="D129" s="1"/>
      <x:c r="E129" s="1"/>
      <x:c r="F129" s="1"/>
      <x:c r="G129" s="1"/>
      <x:c r="H129" s="1"/>
      <x:c r="I129" s="1"/>
      <x:c r="J129" s="1"/>
      <x:c r="K129" s="1"/>
      <x:c r="L129" s="1"/>
      <x:c r="M129" s="1"/>
      <x:c r="N129" s="1"/>
    </x:row>
    <x:row r="130">
      <x:c r="A130" s="1"/>
      <x:c r="B130" s="1"/>
      <x:c r="C130" s="1"/>
      <x:c r="D130" s="1"/>
      <x:c r="E130" s="1"/>
      <x:c r="F130" s="1"/>
      <x:c r="G130" s="1"/>
      <x:c r="H130" s="1"/>
      <x:c r="I130" s="1"/>
      <x:c r="J130" s="1"/>
      <x:c r="K130" s="1"/>
      <x:c r="L130" s="1"/>
      <x:c r="M130" s="1"/>
      <x:c r="N130" s="1"/>
    </x:row>
    <x:row r="131">
      <x:c r="A131" s="1"/>
      <x:c r="B131" s="1"/>
      <x:c r="C131" s="1"/>
      <x:c r="D131" s="1"/>
      <x:c r="E131" s="1"/>
      <x:c r="F131" s="1"/>
      <x:c r="G131" s="1"/>
      <x:c r="H131" s="1"/>
      <x:c r="I131" s="1"/>
      <x:c r="J131" s="1"/>
      <x:c r="K131" s="1"/>
      <x:c r="L131" s="1"/>
      <x:c r="M131" s="1"/>
      <x:c r="N131" s="1"/>
    </x:row>
    <x:row r="132">
      <x:c r="A132" s="1"/>
      <x:c r="B132" s="1"/>
      <x:c r="C132" s="1"/>
      <x:c r="D132" s="1"/>
      <x:c r="E132" s="1"/>
      <x:c r="F132" s="1"/>
      <x:c r="G132" s="1"/>
      <x:c r="H132" s="1"/>
      <x:c r="I132" s="1"/>
      <x:c r="J132" s="1"/>
      <x:c r="K132" s="1"/>
      <x:c r="L132" s="1"/>
      <x:c r="M132" s="1"/>
      <x:c r="N132" s="1"/>
    </x:row>
    <x:row r="133">
      <x:c r="A133" s="1"/>
      <x:c r="B133" s="1"/>
      <x:c r="C133" s="1"/>
      <x:c r="D133" s="1"/>
      <x:c r="E133" s="1"/>
      <x:c r="F133" s="1"/>
      <x:c r="G133" s="1"/>
      <x:c r="H133" s="1"/>
      <x:c r="I133" s="1"/>
      <x:c r="J133" s="1"/>
      <x:c r="K133" s="1"/>
      <x:c r="L133" s="1"/>
      <x:c r="M133" s="1"/>
      <x:c r="N133" s="1"/>
    </x:row>
    <x:row r="134">
      <x:c r="A134" s="1"/>
      <x:c r="B134" s="1"/>
      <x:c r="C134" s="1"/>
      <x:c r="D134" s="1"/>
      <x:c r="E134" s="1"/>
      <x:c r="F134" s="1"/>
      <x:c r="G134" s="1"/>
      <x:c r="H134" s="1"/>
      <x:c r="I134" s="1"/>
      <x:c r="J134" s="1"/>
      <x:c r="K134" s="1"/>
      <x:c r="L134" s="1"/>
      <x:c r="M134" s="1"/>
      <x:c r="N134" s="1"/>
    </x:row>
    <x:row r="135">
      <x:c r="A135" s="1"/>
      <x:c r="B135" s="1"/>
      <x:c r="C135" s="1"/>
      <x:c r="D135" s="1"/>
      <x:c r="E135" s="1"/>
      <x:c r="F135" s="1"/>
      <x:c r="G135" s="1"/>
      <x:c r="H135" s="1"/>
      <x:c r="I135" s="1"/>
      <x:c r="J135" s="1"/>
      <x:c r="K135" s="1"/>
      <x:c r="L135" s="1"/>
      <x:c r="M135" s="1"/>
      <x:c r="N135" s="1"/>
    </x:row>
    <x:row r="136">
      <x:c r="A136" s="1"/>
      <x:c r="B136" s="1"/>
      <x:c r="C136" s="1"/>
      <x:c r="D136" s="1"/>
      <x:c r="E136" s="1"/>
      <x:c r="F136" s="1"/>
      <x:c r="G136" s="1"/>
      <x:c r="H136" s="1"/>
      <x:c r="I136" s="1"/>
      <x:c r="J136" s="1"/>
      <x:c r="K136" s="1"/>
      <x:c r="L136" s="1"/>
      <x:c r="M136" s="1"/>
      <x:c r="N136" s="1"/>
    </x:row>
    <x:row r="137">
      <x:c r="A137" s="1"/>
      <x:c r="B137" s="1"/>
      <x:c r="C137" s="1"/>
      <x:c r="D137" s="1"/>
      <x:c r="E137" s="1"/>
      <x:c r="F137" s="1"/>
      <x:c r="G137" s="1"/>
      <x:c r="H137" s="1"/>
      <x:c r="I137" s="1"/>
      <x:c r="J137" s="1"/>
      <x:c r="K137" s="1"/>
      <x:c r="L137" s="1"/>
      <x:c r="M137" s="1"/>
      <x:c r="N137" s="1"/>
    </x:row>
    <x:row r="138">
      <x:c r="A138" s="1"/>
      <x:c r="B138" s="1"/>
      <x:c r="C138" s="1"/>
      <x:c r="D138" s="1"/>
      <x:c r="E138" s="1"/>
      <x:c r="F138" s="1"/>
      <x:c r="G138" s="1"/>
      <x:c r="H138" s="1"/>
      <x:c r="I138" s="1"/>
      <x:c r="J138" s="1"/>
      <x:c r="K138" s="1"/>
      <x:c r="L138" s="1"/>
      <x:c r="M138" s="1"/>
      <x:c r="N138" s="1"/>
    </x:row>
    <x:row r="139">
      <x:c r="A139" s="1"/>
      <x:c r="B139" s="1"/>
      <x:c r="C139" s="1"/>
      <x:c r="D139" s="1"/>
      <x:c r="E139" s="1"/>
      <x:c r="F139" s="1"/>
      <x:c r="G139" s="1"/>
      <x:c r="H139" s="1"/>
      <x:c r="I139" s="1"/>
      <x:c r="J139" s="1"/>
      <x:c r="K139" s="1"/>
      <x:c r="L139" s="1"/>
      <x:c r="M139" s="1"/>
      <x:c r="N139" s="1"/>
    </x:row>
    <x:row r="140">
      <x:c r="A140" s="1"/>
      <x:c r="B140" s="1"/>
      <x:c r="C140" s="1"/>
      <x:c r="D140" s="1"/>
      <x:c r="E140" s="1"/>
      <x:c r="F140" s="1"/>
      <x:c r="G140" s="1"/>
      <x:c r="H140" s="1"/>
      <x:c r="I140" s="1"/>
      <x:c r="J140" s="1"/>
      <x:c r="K140" s="1"/>
      <x:c r="L140" s="1"/>
      <x:c r="M140" s="1"/>
      <x:c r="N140" s="1"/>
    </x:row>
    <x:row r="141">
      <x:c r="A141" s="1"/>
      <x:c r="B141" s="1"/>
      <x:c r="C141" s="1"/>
      <x:c r="D141" s="1"/>
      <x:c r="E141" s="1"/>
      <x:c r="F141" s="1"/>
      <x:c r="G141" s="1"/>
      <x:c r="H141" s="1"/>
      <x:c r="I141" s="1"/>
      <x:c r="J141" s="1"/>
      <x:c r="K141" s="1"/>
      <x:c r="L141" s="1"/>
      <x:c r="M141" s="1"/>
      <x:c r="N141" s="1"/>
    </x:row>
    <x:row r="142">
      <x:c r="A142" s="1"/>
      <x:c r="B142" s="1"/>
      <x:c r="C142" s="1"/>
      <x:c r="D142" s="1"/>
      <x:c r="E142" s="1"/>
      <x:c r="F142" s="1"/>
      <x:c r="G142" s="1"/>
      <x:c r="H142" s="1"/>
      <x:c r="I142" s="1"/>
      <x:c r="J142" s="1"/>
      <x:c r="K142" s="1"/>
      <x:c r="L142" s="1"/>
      <x:c r="M142" s="1"/>
      <x:c r="N142" s="1"/>
    </x:row>
    <x:row r="143">
      <x:c r="A143" s="1"/>
      <x:c r="B143" s="1"/>
      <x:c r="C143" s="1"/>
      <x:c r="D143" s="1"/>
      <x:c r="E143" s="1"/>
      <x:c r="F143" s="1"/>
      <x:c r="G143" s="1"/>
      <x:c r="H143" s="1"/>
      <x:c r="I143" s="1"/>
      <x:c r="J143" s="1"/>
      <x:c r="K143" s="1"/>
      <x:c r="L143" s="1"/>
      <x:c r="M143" s="1"/>
      <x:c r="N143" s="1"/>
    </x:row>
    <x:row r="144">
      <x:c r="A144" s="1"/>
      <x:c r="B144" s="1"/>
      <x:c r="C144" s="1"/>
      <x:c r="D144" s="1"/>
      <x:c r="E144" s="1"/>
      <x:c r="F144" s="1"/>
      <x:c r="G144" s="1"/>
      <x:c r="H144" s="1"/>
      <x:c r="I144" s="1"/>
      <x:c r="J144" s="1"/>
      <x:c r="K144" s="1"/>
      <x:c r="L144" s="1"/>
      <x:c r="M144" s="1"/>
      <x:c r="N144" s="1"/>
    </x:row>
    <x:row r="145">
      <x:c r="A145" s="1"/>
      <x:c r="B145" s="1"/>
      <x:c r="C145" s="1"/>
      <x:c r="D145" s="1"/>
      <x:c r="E145" s="1"/>
      <x:c r="F145" s="1"/>
      <x:c r="G145" s="1"/>
      <x:c r="H145" s="1"/>
      <x:c r="I145" s="1"/>
      <x:c r="J145" s="1"/>
      <x:c r="K145" s="1"/>
      <x:c r="L145" s="1"/>
      <x:c r="M145" s="1"/>
      <x:c r="N145" s="1"/>
    </x:row>
    <x:row r="146">
      <x:c r="A146" s="1"/>
      <x:c r="B146" s="1"/>
      <x:c r="C146" s="1"/>
      <x:c r="D146" s="1"/>
      <x:c r="E146" s="1"/>
      <x:c r="F146" s="1"/>
      <x:c r="G146" s="1"/>
      <x:c r="H146" s="1"/>
      <x:c r="I146" s="1"/>
      <x:c r="J146" s="1"/>
      <x:c r="K146" s="1"/>
      <x:c r="L146" s="1"/>
      <x:c r="M146" s="1"/>
      <x:c r="N146" s="1"/>
    </x:row>
    <x:row r="147">
      <x:c r="A147" s="1"/>
      <x:c r="B147" s="1"/>
      <x:c r="C147" s="1"/>
      <x:c r="D147" s="1"/>
      <x:c r="E147" s="1"/>
      <x:c r="F147" s="1"/>
      <x:c r="G147" s="1"/>
      <x:c r="H147" s="1"/>
      <x:c r="I147" s="1"/>
      <x:c r="J147" s="1"/>
      <x:c r="K147" s="1"/>
      <x:c r="L147" s="1"/>
      <x:c r="M147" s="1"/>
      <x:c r="N147" s="1"/>
    </x:row>
    <x:row r="148">
      <x:c r="A148" s="1"/>
      <x:c r="B148" s="1"/>
      <x:c r="C148" s="1"/>
      <x:c r="D148" s="1"/>
      <x:c r="E148" s="1"/>
      <x:c r="F148" s="1"/>
      <x:c r="G148" s="1"/>
      <x:c r="H148" s="1"/>
      <x:c r="I148" s="1"/>
      <x:c r="J148" s="1"/>
      <x:c r="K148" s="1"/>
      <x:c r="L148" s="1"/>
      <x:c r="M148" s="1"/>
      <x:c r="N148" s="1"/>
    </x:row>
    <x:row r="149">
      <x:c r="A149" s="1"/>
      <x:c r="B149" s="1"/>
      <x:c r="C149" s="1"/>
      <x:c r="D149" s="1"/>
      <x:c r="E149" s="1"/>
      <x:c r="F149" s="1"/>
      <x:c r="G149" s="1"/>
      <x:c r="H149" s="1"/>
      <x:c r="I149" s="1"/>
      <x:c r="J149" s="1"/>
      <x:c r="K149" s="1"/>
      <x:c r="L149" s="1"/>
      <x:c r="M149" s="1"/>
      <x:c r="N149" s="1"/>
    </x:row>
    <x:row r="150">
      <x:c r="A150" s="1"/>
      <x:c r="B150" s="1"/>
      <x:c r="C150" s="1"/>
      <x:c r="D150" s="1"/>
      <x:c r="E150" s="1"/>
      <x:c r="F150" s="1"/>
      <x:c r="G150" s="1"/>
      <x:c r="H150" s="1"/>
      <x:c r="I150" s="1"/>
      <x:c r="J150" s="1"/>
      <x:c r="K150" s="1"/>
      <x:c r="L150" s="1"/>
      <x:c r="M150" s="1"/>
      <x:c r="N150" s="1"/>
    </x:row>
    <x:row r="151">
      <x:c r="A151" s="1"/>
      <x:c r="B151" s="1"/>
      <x:c r="C151" s="1"/>
      <x:c r="D151" s="1"/>
      <x:c r="E151" s="1"/>
      <x:c r="F151" s="1"/>
      <x:c r="G151" s="1"/>
      <x:c r="H151" s="1"/>
      <x:c r="I151" s="1"/>
      <x:c r="J151" s="1"/>
      <x:c r="K151" s="1"/>
      <x:c r="L151" s="1"/>
      <x:c r="M151" s="1"/>
      <x:c r="N151" s="1"/>
    </x:row>
    <x:row r="152">
      <x:c r="A152" s="1"/>
      <x:c r="B152" s="1"/>
      <x:c r="C152" s="1"/>
      <x:c r="D152" s="1"/>
      <x:c r="E152" s="1"/>
      <x:c r="F152" s="1"/>
      <x:c r="G152" s="1"/>
      <x:c r="H152" s="1"/>
      <x:c r="I152" s="1"/>
      <x:c r="J152" s="1"/>
      <x:c r="K152" s="1"/>
      <x:c r="L152" s="1"/>
      <x:c r="M152" s="1"/>
      <x:c r="N152" s="1"/>
    </x:row>
    <x:row r="153">
      <x:c r="A153" s="1"/>
      <x:c r="B153" s="1"/>
      <x:c r="C153" s="1"/>
      <x:c r="D153" s="1"/>
      <x:c r="E153" s="1"/>
      <x:c r="F153" s="1"/>
      <x:c r="G153" s="1"/>
      <x:c r="H153" s="1"/>
      <x:c r="I153" s="1"/>
      <x:c r="J153" s="1"/>
      <x:c r="K153" s="1"/>
      <x:c r="L153" s="1"/>
      <x:c r="M153" s="1"/>
      <x:c r="N153" s="1"/>
    </x:row>
    <x:row r="154">
      <x:c r="A154" s="1"/>
      <x:c r="B154" s="1"/>
      <x:c r="C154" s="1"/>
      <x:c r="D154" s="1"/>
      <x:c r="E154" s="1"/>
      <x:c r="F154" s="1"/>
      <x:c r="G154" s="1"/>
      <x:c r="H154" s="1"/>
      <x:c r="I154" s="1"/>
      <x:c r="J154" s="1"/>
      <x:c r="K154" s="1"/>
      <x:c r="L154" s="1"/>
      <x:c r="M154" s="1"/>
      <x:c r="N154" s="1"/>
    </x:row>
    <x:row r="155">
      <x:c r="A155" s="1"/>
      <x:c r="B155" s="1"/>
      <x:c r="C155" s="1"/>
      <x:c r="D155" s="1"/>
      <x:c r="E155" s="1"/>
      <x:c r="F155" s="1"/>
      <x:c r="G155" s="1"/>
      <x:c r="H155" s="1"/>
      <x:c r="I155" s="1"/>
      <x:c r="J155" s="1"/>
      <x:c r="K155" s="1"/>
      <x:c r="L155" s="1"/>
      <x:c r="M155" s="1"/>
      <x:c r="N155" s="1"/>
    </x:row>
    <x:row r="156">
      <x:c r="A156" s="1"/>
      <x:c r="B156" s="1"/>
      <x:c r="C156" s="1"/>
      <x:c r="D156" s="1"/>
      <x:c r="E156" s="1"/>
      <x:c r="F156" s="1"/>
      <x:c r="G156" s="1"/>
      <x:c r="H156" s="1"/>
      <x:c r="I156" s="1"/>
      <x:c r="J156" s="1"/>
      <x:c r="K156" s="1"/>
      <x:c r="L156" s="1"/>
      <x:c r="M156" s="1"/>
      <x:c r="N156" s="1"/>
    </x:row>
    <x:row r="157">
      <x:c r="A157" s="1"/>
      <x:c r="B157" s="1"/>
      <x:c r="C157" s="1"/>
      <x:c r="D157" s="1"/>
      <x:c r="E157" s="1"/>
      <x:c r="F157" s="1"/>
      <x:c r="G157" s="1"/>
      <x:c r="H157" s="1"/>
      <x:c r="I157" s="1"/>
      <x:c r="J157" s="1"/>
      <x:c r="K157" s="1"/>
      <x:c r="L157" s="1"/>
      <x:c r="M157" s="1"/>
      <x:c r="N157" s="1"/>
    </x:row>
    <x:row r="158">
      <x:c r="A158" s="1"/>
      <x:c r="B158" s="1"/>
      <x:c r="C158" s="1"/>
      <x:c r="D158" s="1"/>
      <x:c r="E158" s="1"/>
      <x:c r="F158" s="1"/>
      <x:c r="G158" s="1"/>
      <x:c r="H158" s="1"/>
      <x:c r="I158" s="1"/>
      <x:c r="J158" s="1"/>
      <x:c r="K158" s="1"/>
      <x:c r="L158" s="1"/>
      <x:c r="M158" s="1"/>
      <x:c r="N158" s="1"/>
    </x:row>
    <x:row r="159">
      <x:c r="A159" s="1"/>
      <x:c r="B159" s="1"/>
      <x:c r="C159" s="1"/>
      <x:c r="D159" s="1"/>
      <x:c r="E159" s="1"/>
      <x:c r="F159" s="1"/>
      <x:c r="G159" s="1"/>
      <x:c r="H159" s="1"/>
      <x:c r="I159" s="1"/>
      <x:c r="J159" s="1"/>
      <x:c r="K159" s="1"/>
      <x:c r="L159" s="1"/>
      <x:c r="M159" s="1"/>
      <x:c r="N159" s="1"/>
    </x:row>
    <x:row r="160">
      <x:c r="A160" s="1"/>
      <x:c r="B160" s="1"/>
      <x:c r="C160" s="1"/>
      <x:c r="D160" s="1"/>
      <x:c r="E160" s="1"/>
      <x:c r="F160" s="1"/>
      <x:c r="G160" s="1"/>
      <x:c r="H160" s="1"/>
      <x:c r="I160" s="1"/>
      <x:c r="J160" s="1"/>
      <x:c r="K160" s="1"/>
      <x:c r="L160" s="1"/>
      <x:c r="M160" s="1"/>
      <x:c r="N160" s="1"/>
    </x:row>
    <x:row r="161">
      <x:c r="A161" s="1"/>
      <x:c r="B161" s="1"/>
      <x:c r="C161" s="1"/>
      <x:c r="D161" s="1"/>
      <x:c r="E161" s="1"/>
      <x:c r="F161" s="1"/>
      <x:c r="G161" s="1"/>
      <x:c r="H161" s="1"/>
      <x:c r="I161" s="1"/>
      <x:c r="J161" s="1"/>
      <x:c r="K161" s="1"/>
      <x:c r="L161" s="1"/>
      <x:c r="M161" s="1"/>
      <x:c r="N161" s="1"/>
    </x:row>
    <x:row r="162">
      <x:c r="A162" s="1"/>
      <x:c r="B162" s="1"/>
      <x:c r="C162" s="1"/>
      <x:c r="D162" s="1"/>
      <x:c r="E162" s="1"/>
      <x:c r="F162" s="1"/>
      <x:c r="G162" s="1"/>
      <x:c r="H162" s="1"/>
      <x:c r="I162" s="1"/>
      <x:c r="J162" s="1"/>
      <x:c r="K162" s="1"/>
      <x:c r="L162" s="1"/>
      <x:c r="M162" s="1"/>
      <x:c r="N162" s="1"/>
    </x:row>
    <x:row r="163">
      <x:c r="A163" s="1"/>
      <x:c r="B163" s="1"/>
      <x:c r="C163" s="1"/>
      <x:c r="D163" s="1"/>
      <x:c r="E163" s="1"/>
      <x:c r="F163" s="1"/>
      <x:c r="G163" s="1"/>
      <x:c r="H163" s="1"/>
      <x:c r="I163" s="1"/>
      <x:c r="J163" s="1"/>
      <x:c r="K163" s="1"/>
      <x:c r="L163" s="1"/>
      <x:c r="M163" s="1"/>
      <x:c r="N163" s="1"/>
    </x:row>
    <x:row r="164">
      <x:c r="A164" s="1"/>
      <x:c r="B164" s="1"/>
      <x:c r="C164" s="1"/>
      <x:c r="D164" s="1"/>
      <x:c r="E164" s="1"/>
      <x:c r="F164" s="1"/>
      <x:c r="G164" s="1"/>
      <x:c r="H164" s="1"/>
      <x:c r="I164" s="1"/>
      <x:c r="J164" s="1"/>
      <x:c r="K164" s="1"/>
      <x:c r="L164" s="1"/>
      <x:c r="M164" s="1"/>
      <x:c r="N164" s="1"/>
    </x:row>
    <x:row r="165">
      <x:c r="A165" s="1"/>
      <x:c r="B165" s="1"/>
      <x:c r="C165" s="1"/>
      <x:c r="D165" s="1"/>
      <x:c r="E165" s="1"/>
      <x:c r="F165" s="1"/>
      <x:c r="G165" s="1"/>
      <x:c r="H165" s="1"/>
      <x:c r="I165" s="1"/>
      <x:c r="J165" s="1"/>
      <x:c r="K165" s="1"/>
      <x:c r="L165" s="1"/>
      <x:c r="M165" s="1"/>
      <x:c r="N165" s="1"/>
    </x:row>
    <x:row r="166">
      <x:c r="A166" s="1"/>
      <x:c r="B166" s="1"/>
      <x:c r="C166" s="1"/>
      <x:c r="D166" s="1"/>
      <x:c r="E166" s="1"/>
      <x:c r="F166" s="1"/>
      <x:c r="G166" s="1"/>
      <x:c r="H166" s="1"/>
      <x:c r="I166" s="1"/>
      <x:c r="J166" s="1"/>
      <x:c r="K166" s="1"/>
      <x:c r="L166" s="1"/>
      <x:c r="M166" s="1"/>
      <x:c r="N166" s="1"/>
    </x:row>
    <x:row r="167">
      <x:c r="A167" s="1"/>
      <x:c r="B167" s="1"/>
      <x:c r="C167" s="1"/>
      <x:c r="D167" s="1"/>
      <x:c r="E167" s="1"/>
      <x:c r="F167" s="1"/>
      <x:c r="G167" s="1"/>
      <x:c r="H167" s="1"/>
      <x:c r="I167" s="1"/>
      <x:c r="J167" s="1"/>
      <x:c r="K167" s="1"/>
      <x:c r="L167" s="1"/>
      <x:c r="M167" s="1"/>
      <x:c r="N167" s="1"/>
    </x:row>
    <x:row r="168">
      <x:c r="A168" s="1"/>
      <x:c r="B168" s="1"/>
      <x:c r="C168" s="1"/>
      <x:c r="D168" s="1"/>
      <x:c r="E168" s="1"/>
      <x:c r="F168" s="1"/>
      <x:c r="G168" s="1"/>
      <x:c r="H168" s="1"/>
      <x:c r="I168" s="1"/>
      <x:c r="J168" s="1"/>
      <x:c r="K168" s="1"/>
      <x:c r="L168" s="1"/>
      <x:c r="M168" s="1"/>
      <x:c r="N168" s="1"/>
    </x:row>
    <x:row r="169">
      <x:c r="A169" s="1"/>
      <x:c r="B169" s="1"/>
      <x:c r="C169" s="1"/>
      <x:c r="D169" s="1"/>
      <x:c r="E169" s="1"/>
      <x:c r="F169" s="1"/>
      <x:c r="G169" s="1"/>
      <x:c r="H169" s="1"/>
      <x:c r="I169" s="1"/>
      <x:c r="J169" s="1"/>
      <x:c r="K169" s="1"/>
      <x:c r="L169" s="1"/>
      <x:c r="M169" s="1"/>
      <x:c r="N169" s="1"/>
    </x:row>
    <x:row r="170">
      <x:c r="A170" s="1"/>
      <x:c r="B170" s="1"/>
      <x:c r="C170" s="1"/>
      <x:c r="D170" s="1"/>
      <x:c r="E170" s="1"/>
      <x:c r="F170" s="1"/>
      <x:c r="G170" s="1"/>
      <x:c r="H170" s="1"/>
      <x:c r="I170" s="1"/>
      <x:c r="J170" s="1"/>
      <x:c r="K170" s="1"/>
      <x:c r="L170" s="1"/>
      <x:c r="M170" s="1"/>
      <x:c r="N170" s="1"/>
    </x:row>
    <x:row r="171">
      <x:c r="A171" s="1"/>
      <x:c r="B171" s="1"/>
      <x:c r="C171" s="1"/>
      <x:c r="D171" s="1"/>
      <x:c r="E171" s="1"/>
      <x:c r="F171" s="1"/>
      <x:c r="G171" s="1"/>
      <x:c r="H171" s="1"/>
      <x:c r="I171" s="1"/>
      <x:c r="J171" s="1"/>
      <x:c r="K171" s="1"/>
      <x:c r="L171" s="1"/>
      <x:c r="M171" s="1"/>
      <x:c r="N171" s="1"/>
    </x:row>
    <x:row r="172">
      <x:c r="A172" s="1"/>
      <x:c r="B172" s="1"/>
      <x:c r="C172" s="1"/>
      <x:c r="D172" s="1"/>
      <x:c r="E172" s="1"/>
      <x:c r="F172" s="1"/>
      <x:c r="G172" s="1"/>
      <x:c r="H172" s="1"/>
      <x:c r="I172" s="1"/>
      <x:c r="J172" s="1"/>
      <x:c r="K172" s="1"/>
      <x:c r="L172" s="1"/>
      <x:c r="M172" s="1"/>
      <x:c r="N172" s="1"/>
    </x:row>
    <x:row r="173">
      <x:c r="A173" s="1"/>
      <x:c r="B173" s="1"/>
      <x:c r="C173" s="1"/>
      <x:c r="D173" s="1"/>
      <x:c r="E173" s="1"/>
      <x:c r="F173" s="1"/>
      <x:c r="G173" s="1"/>
      <x:c r="H173" s="1"/>
      <x:c r="I173" s="1"/>
      <x:c r="J173" s="1"/>
      <x:c r="K173" s="1"/>
      <x:c r="L173" s="1"/>
      <x:c r="M173" s="1"/>
      <x:c r="N173" s="1"/>
    </x:row>
    <x:row r="174">
      <x:c r="A174" s="1"/>
      <x:c r="B174" s="1"/>
      <x:c r="C174" s="1"/>
      <x:c r="D174" s="1"/>
      <x:c r="E174" s="1"/>
      <x:c r="F174" s="1"/>
      <x:c r="G174" s="1"/>
      <x:c r="H174" s="1"/>
      <x:c r="I174" s="1"/>
      <x:c r="J174" s="1"/>
      <x:c r="K174" s="1"/>
      <x:c r="L174" s="1"/>
      <x:c r="M174" s="1"/>
      <x:c r="N174" s="1"/>
    </x:row>
    <x:row r="175">
      <x:c r="A175" s="1"/>
      <x:c r="B175" s="1"/>
      <x:c r="C175" s="1"/>
      <x:c r="D175" s="1"/>
      <x:c r="E175" s="1"/>
      <x:c r="F175" s="1"/>
      <x:c r="G175" s="1"/>
      <x:c r="H175" s="1"/>
      <x:c r="I175" s="1"/>
      <x:c r="J175" s="1"/>
      <x:c r="K175" s="1"/>
      <x:c r="L175" s="1"/>
      <x:c r="M175" s="1"/>
      <x:c r="N175" s="1"/>
    </x:row>
    <x:row r="176">
      <x:c r="A176" s="1"/>
      <x:c r="B176" s="1"/>
      <x:c r="C176" s="1"/>
      <x:c r="D176" s="1"/>
      <x:c r="E176" s="1"/>
      <x:c r="F176" s="1"/>
      <x:c r="G176" s="1"/>
      <x:c r="H176" s="1"/>
      <x:c r="I176" s="1"/>
      <x:c r="J176" s="1"/>
      <x:c r="K176" s="1"/>
      <x:c r="L176" s="1"/>
      <x:c r="M176" s="1"/>
      <x:c r="N176" s="1"/>
    </x:row>
    <x:row r="177">
      <x:c r="A177" s="1"/>
      <x:c r="B177" s="1"/>
      <x:c r="C177" s="1"/>
      <x:c r="D177" s="1"/>
      <x:c r="E177" s="1"/>
      <x:c r="F177" s="1"/>
      <x:c r="G177" s="1"/>
      <x:c r="H177" s="1"/>
      <x:c r="I177" s="1"/>
      <x:c r="J177" s="1"/>
      <x:c r="K177" s="1"/>
      <x:c r="L177" s="1"/>
      <x:c r="M177" s="1"/>
      <x:c r="N177" s="1"/>
    </x:row>
    <x:row r="178">
      <x:c r="A178" s="1"/>
      <x:c r="B178" s="1"/>
      <x:c r="C178" s="1"/>
      <x:c r="D178" s="1"/>
      <x:c r="E178" s="1"/>
      <x:c r="F178" s="1"/>
      <x:c r="G178" s="1"/>
      <x:c r="H178" s="1"/>
      <x:c r="I178" s="1"/>
      <x:c r="J178" s="1"/>
      <x:c r="K178" s="1"/>
      <x:c r="L178" s="1"/>
      <x:c r="M178" s="1"/>
      <x:c r="N178" s="1"/>
    </x:row>
    <x:row r="179">
      <x:c r="A179" s="1"/>
      <x:c r="B179" s="1"/>
      <x:c r="C179" s="1"/>
      <x:c r="D179" s="1"/>
      <x:c r="E179" s="1"/>
      <x:c r="F179" s="1"/>
      <x:c r="G179" s="1"/>
      <x:c r="H179" s="1"/>
      <x:c r="I179" s="1"/>
      <x:c r="J179" s="1"/>
      <x:c r="K179" s="1"/>
      <x:c r="L179" s="1"/>
      <x:c r="M179" s="1"/>
      <x:c r="N179" s="1"/>
    </x:row>
    <x:row r="180">
      <x:c r="A180" s="1"/>
      <x:c r="B180" s="1"/>
      <x:c r="C180" s="1"/>
      <x:c r="D180" s="1"/>
      <x:c r="E180" s="1"/>
      <x:c r="F180" s="1"/>
      <x:c r="G180" s="1"/>
      <x:c r="H180" s="1"/>
      <x:c r="I180" s="1"/>
      <x:c r="J180" s="1"/>
      <x:c r="K180" s="1"/>
      <x:c r="L180" s="1"/>
      <x:c r="M180" s="1"/>
      <x:c r="N180" s="1"/>
    </x:row>
    <x:row r="181">
      <x:c r="A181" s="1"/>
      <x:c r="B181" s="1"/>
      <x:c r="C181" s="1"/>
      <x:c r="D181" s="1"/>
      <x:c r="E181" s="1"/>
      <x:c r="F181" s="1"/>
      <x:c r="G181" s="1"/>
      <x:c r="H181" s="1"/>
      <x:c r="I181" s="1"/>
      <x:c r="J181" s="1"/>
      <x:c r="K181" s="1"/>
      <x:c r="L181" s="1"/>
      <x:c r="M181" s="1"/>
      <x:c r="N181" s="1"/>
    </x:row>
    <x:row r="182">
      <x:c r="A182" s="1"/>
      <x:c r="B182" s="1"/>
      <x:c r="C182" s="1"/>
      <x:c r="D182" s="1"/>
      <x:c r="E182" s="1"/>
      <x:c r="F182" s="1"/>
      <x:c r="G182" s="1"/>
      <x:c r="H182" s="1"/>
      <x:c r="I182" s="1"/>
      <x:c r="J182" s="1"/>
      <x:c r="K182" s="1"/>
      <x:c r="L182" s="1"/>
      <x:c r="M182" s="1"/>
      <x:c r="N182" s="1"/>
    </x:row>
    <x:row r="183">
      <x:c r="A183" s="1"/>
      <x:c r="B183" s="1"/>
      <x:c r="C183" s="1"/>
      <x:c r="D183" s="1"/>
      <x:c r="E183" s="1"/>
      <x:c r="F183" s="1"/>
      <x:c r="G183" s="1"/>
      <x:c r="H183" s="1"/>
      <x:c r="I183" s="1"/>
      <x:c r="J183" s="1"/>
      <x:c r="K183" s="1"/>
      <x:c r="L183" s="1"/>
      <x:c r="M183" s="1"/>
      <x:c r="N183" s="1"/>
    </x:row>
    <x:row r="184">
      <x:c r="A184" s="1"/>
      <x:c r="B184" s="1"/>
      <x:c r="C184" s="1"/>
      <x:c r="D184" s="1"/>
      <x:c r="E184" s="1"/>
      <x:c r="F184" s="1"/>
      <x:c r="G184" s="1"/>
      <x:c r="H184" s="1"/>
      <x:c r="I184" s="1"/>
      <x:c r="J184" s="1"/>
      <x:c r="K184" s="1"/>
      <x:c r="L184" s="1"/>
      <x:c r="M184" s="1"/>
      <x:c r="N184" s="1"/>
    </x:row>
    <x:row r="185">
      <x:c r="A185" s="1"/>
      <x:c r="B185" s="1"/>
      <x:c r="C185" s="1"/>
      <x:c r="D185" s="1"/>
      <x:c r="E185" s="1"/>
      <x:c r="F185" s="1"/>
      <x:c r="G185" s="1"/>
      <x:c r="H185" s="1"/>
      <x:c r="I185" s="1"/>
      <x:c r="J185" s="1"/>
      <x:c r="K185" s="1"/>
      <x:c r="L185" s="1"/>
      <x:c r="M185" s="1"/>
      <x:c r="N185" s="1"/>
    </x:row>
    <x:row r="186">
      <x:c r="A186" s="1"/>
      <x:c r="B186" s="1"/>
      <x:c r="C186" s="1"/>
      <x:c r="D186" s="1"/>
      <x:c r="E186" s="1"/>
      <x:c r="F186" s="1"/>
      <x:c r="G186" s="1"/>
      <x:c r="H186" s="1"/>
      <x:c r="I186" s="1"/>
      <x:c r="J186" s="1"/>
      <x:c r="K186" s="1"/>
      <x:c r="L186" s="1"/>
      <x:c r="M186" s="1"/>
      <x:c r="N186" s="1"/>
    </x:row>
    <x:row r="187">
      <x:c r="A187" s="1"/>
      <x:c r="B187" s="1"/>
      <x:c r="C187" s="1"/>
      <x:c r="D187" s="1"/>
      <x:c r="E187" s="1"/>
      <x:c r="F187" s="1"/>
      <x:c r="G187" s="1"/>
      <x:c r="H187" s="1"/>
      <x:c r="I187" s="1"/>
      <x:c r="J187" s="1"/>
      <x:c r="K187" s="1"/>
      <x:c r="L187" s="1"/>
      <x:c r="M187" s="1"/>
      <x:c r="N187" s="1"/>
    </x:row>
    <x:row r="188">
      <x:c r="A188" s="1"/>
      <x:c r="B188" s="1"/>
      <x:c r="C188" s="1"/>
      <x:c r="D188" s="1"/>
      <x:c r="E188" s="1"/>
      <x:c r="F188" s="1"/>
      <x:c r="G188" s="1"/>
      <x:c r="H188" s="1"/>
      <x:c r="I188" s="1"/>
      <x:c r="J188" s="1"/>
      <x:c r="K188" s="1"/>
      <x:c r="L188" s="1"/>
      <x:c r="M188" s="1"/>
      <x:c r="N188" s="1"/>
    </x:row>
    <x:row r="189">
      <x:c r="A189" s="1"/>
      <x:c r="B189" s="1"/>
      <x:c r="C189" s="1"/>
      <x:c r="D189" s="1"/>
      <x:c r="E189" s="1"/>
      <x:c r="F189" s="1"/>
      <x:c r="G189" s="1"/>
      <x:c r="H189" s="1"/>
      <x:c r="I189" s="1"/>
      <x:c r="J189" s="1"/>
      <x:c r="K189" s="1"/>
      <x:c r="L189" s="1"/>
      <x:c r="M189" s="1"/>
      <x:c r="N189" s="1"/>
    </x:row>
    <x:row r="190">
      <x:c r="A190" s="1"/>
      <x:c r="B190" s="1"/>
      <x:c r="C190" s="1"/>
      <x:c r="D190" s="1"/>
      <x:c r="E190" s="1"/>
      <x:c r="F190" s="1"/>
      <x:c r="G190" s="1"/>
      <x:c r="H190" s="1"/>
      <x:c r="I190" s="1"/>
      <x:c r="J190" s="1"/>
      <x:c r="K190" s="1"/>
      <x:c r="L190" s="1"/>
      <x:c r="M190" s="1"/>
      <x:c r="N190" s="1"/>
    </x:row>
    <x:row r="191">
      <x:c r="A191" s="1"/>
      <x:c r="B191" s="1"/>
      <x:c r="C191" s="1"/>
      <x:c r="D191" s="1"/>
      <x:c r="E191" s="1"/>
      <x:c r="F191" s="1"/>
      <x:c r="G191" s="1"/>
      <x:c r="H191" s="1"/>
      <x:c r="I191" s="1"/>
      <x:c r="J191" s="1"/>
      <x:c r="K191" s="1"/>
      <x:c r="L191" s="1"/>
      <x:c r="M191" s="1"/>
      <x:c r="N191" s="1"/>
    </x:row>
    <x:row r="192">
      <x:c r="A192" s="1"/>
      <x:c r="B192" s="1"/>
      <x:c r="C192" s="1"/>
      <x:c r="D192" s="1"/>
      <x:c r="E192" s="1"/>
      <x:c r="F192" s="1"/>
      <x:c r="G192" s="1"/>
      <x:c r="H192" s="1"/>
      <x:c r="I192" s="1"/>
      <x:c r="J192" s="1"/>
      <x:c r="K192" s="1"/>
      <x:c r="L192" s="1"/>
      <x:c r="M192" s="1"/>
      <x:c r="N192" s="1"/>
    </x:row>
    <x:row r="193">
      <x:c r="A193" s="1"/>
      <x:c r="B193" s="1"/>
      <x:c r="C193" s="1"/>
      <x:c r="D193" s="1"/>
      <x:c r="E193" s="1"/>
      <x:c r="F193" s="1"/>
      <x:c r="G193" s="1"/>
      <x:c r="H193" s="1"/>
      <x:c r="I193" s="1"/>
      <x:c r="J193" s="1"/>
      <x:c r="K193" s="1"/>
      <x:c r="L193" s="1"/>
      <x:c r="M193" s="1"/>
      <x:c r="N193" s="1"/>
    </x:row>
    <x:row r="194">
      <x:c r="A194" s="1"/>
      <x:c r="B194" s="1"/>
      <x:c r="C194" s="1"/>
      <x:c r="D194" s="1"/>
      <x:c r="E194" s="1"/>
      <x:c r="F194" s="1"/>
      <x:c r="G194" s="1"/>
      <x:c r="H194" s="1"/>
      <x:c r="I194" s="1"/>
      <x:c r="J194" s="1"/>
      <x:c r="K194" s="1"/>
      <x:c r="L194" s="1"/>
      <x:c r="M194" s="1"/>
      <x:c r="N194" s="1"/>
    </x:row>
    <x:row r="195">
      <x:c r="A195" s="1"/>
      <x:c r="B195" s="1"/>
      <x:c r="C195" s="1"/>
      <x:c r="D195" s="1"/>
      <x:c r="E195" s="1"/>
      <x:c r="F195" s="1"/>
      <x:c r="G195" s="1"/>
      <x:c r="H195" s="1"/>
      <x:c r="I195" s="1"/>
      <x:c r="J195" s="1"/>
      <x:c r="K195" s="1"/>
      <x:c r="L195" s="1"/>
      <x:c r="M195" s="1"/>
      <x:c r="N195" s="1"/>
    </x:row>
    <x:row r="196">
      <x:c r="A196" s="1"/>
      <x:c r="B196" s="1"/>
      <x:c r="C196" s="1"/>
      <x:c r="D196" s="1"/>
      <x:c r="E196" s="1"/>
      <x:c r="F196" s="1"/>
      <x:c r="G196" s="1"/>
      <x:c r="H196" s="1"/>
      <x:c r="I196" s="1"/>
      <x:c r="J196" s="1"/>
      <x:c r="K196" s="1"/>
      <x:c r="L196" s="1"/>
      <x:c r="M196" s="1"/>
      <x:c r="N196" s="1"/>
    </x:row>
    <x:row r="197">
      <x:c r="A197" s="1"/>
      <x:c r="B197" s="1"/>
      <x:c r="C197" s="1"/>
      <x:c r="D197" s="1"/>
      <x:c r="E197" s="1"/>
      <x:c r="F197" s="1"/>
      <x:c r="G197" s="1"/>
      <x:c r="H197" s="1"/>
      <x:c r="I197" s="1"/>
      <x:c r="J197" s="1"/>
      <x:c r="K197" s="1"/>
      <x:c r="L197" s="1"/>
      <x:c r="M197" s="1"/>
      <x:c r="N197" s="1"/>
    </x:row>
    <x:row r="198">
      <x:c r="A198" s="1"/>
      <x:c r="B198" s="1"/>
      <x:c r="C198" s="1"/>
      <x:c r="D198" s="1"/>
      <x:c r="E198" s="1"/>
      <x:c r="F198" s="1"/>
      <x:c r="G198" s="1"/>
      <x:c r="H198" s="1"/>
      <x:c r="I198" s="1"/>
      <x:c r="J198" s="1"/>
      <x:c r="K198" s="1"/>
      <x:c r="L198" s="1"/>
      <x:c r="M198" s="1"/>
      <x:c r="N198" s="1"/>
    </x:row>
    <x:row r="199">
      <x:c r="A199" s="1"/>
      <x:c r="B199" s="1"/>
      <x:c r="C199" s="1"/>
      <x:c r="D199" s="1"/>
      <x:c r="E199" s="1"/>
      <x:c r="F199" s="1"/>
      <x:c r="G199" s="1"/>
      <x:c r="H199" s="1"/>
      <x:c r="I199" s="1"/>
      <x:c r="J199" s="1"/>
      <x:c r="K199" s="1"/>
      <x:c r="L199" s="1"/>
      <x:c r="M199" s="1"/>
      <x:c r="N199" s="1"/>
    </x:row>
    <x:row r="200">
      <x:c r="A200" s="1"/>
      <x:c r="B200" s="1"/>
      <x:c r="C200" s="1"/>
      <x:c r="D200" s="1"/>
      <x:c r="E200" s="1"/>
      <x:c r="F200" s="1"/>
      <x:c r="G200" s="1"/>
      <x:c r="H200" s="1"/>
      <x:c r="I200" s="1"/>
      <x:c r="J200" s="1"/>
      <x:c r="K200" s="1"/>
      <x:c r="L200" s="1"/>
      <x:c r="M200" s="1"/>
      <x:c r="N200" s="1"/>
    </x:row>
    <x:row r="201">
      <x:c r="A201" s="1"/>
      <x:c r="B201" s="1"/>
      <x:c r="C201" s="1"/>
      <x:c r="D201" s="1"/>
      <x:c r="E201" s="1"/>
      <x:c r="F201" s="1"/>
      <x:c r="G201" s="1"/>
      <x:c r="H201" s="1"/>
      <x:c r="I201" s="1"/>
      <x:c r="J201" s="1"/>
      <x:c r="K201" s="1"/>
      <x:c r="L201" s="1"/>
      <x:c r="M201" s="1"/>
      <x:c r="N201" s="1"/>
    </x:row>
    <x:row r="202">
      <x:c r="A202" s="1"/>
      <x:c r="B202" s="1"/>
      <x:c r="C202" s="1"/>
      <x:c r="D202" s="1"/>
      <x:c r="E202" s="1"/>
      <x:c r="F202" s="1"/>
      <x:c r="G202" s="1"/>
      <x:c r="H202" s="1"/>
      <x:c r="I202" s="1"/>
      <x:c r="J202" s="1"/>
      <x:c r="K202" s="1"/>
      <x:c r="L202" s="1"/>
      <x:c r="M202" s="1"/>
      <x:c r="N202" s="1"/>
    </x:row>
    <x:row r="203">
      <x:c r="A203" s="1"/>
      <x:c r="B203" s="1"/>
      <x:c r="C203" s="1"/>
      <x:c r="D203" s="1"/>
      <x:c r="E203" s="1"/>
      <x:c r="F203" s="1"/>
      <x:c r="G203" s="1"/>
      <x:c r="H203" s="1"/>
      <x:c r="I203" s="1"/>
      <x:c r="J203" s="1"/>
      <x:c r="K203" s="1"/>
      <x:c r="L203" s="1"/>
      <x:c r="M203" s="1"/>
      <x:c r="N203" s="1"/>
    </x:row>
    <x:row r="204">
      <x:c r="A204" s="1"/>
      <x:c r="B204" s="1"/>
      <x:c r="C204" s="1"/>
      <x:c r="D204" s="1"/>
      <x:c r="E204" s="1"/>
      <x:c r="F204" s="1"/>
      <x:c r="G204" s="1"/>
      <x:c r="H204" s="1"/>
      <x:c r="I204" s="1"/>
      <x:c r="J204" s="1"/>
      <x:c r="K204" s="1"/>
      <x:c r="L204" s="1"/>
      <x:c r="M204" s="1"/>
      <x:c r="N204" s="1"/>
    </x:row>
    <x:row r="205">
      <x:c r="A205" s="1"/>
      <x:c r="B205" s="1"/>
      <x:c r="C205" s="1"/>
      <x:c r="D205" s="1"/>
      <x:c r="E205" s="1"/>
      <x:c r="F205" s="1"/>
      <x:c r="G205" s="1"/>
      <x:c r="H205" s="1"/>
      <x:c r="I205" s="1"/>
      <x:c r="J205" s="1"/>
      <x:c r="K205" s="1"/>
      <x:c r="L205" s="1"/>
      <x:c r="M205" s="1"/>
      <x:c r="N205" s="1"/>
    </x:row>
    <x:row r="206">
      <x:c r="A206" s="1"/>
      <x:c r="B206" s="1"/>
      <x:c r="C206" s="1"/>
      <x:c r="D206" s="1"/>
      <x:c r="E206" s="1"/>
      <x:c r="F206" s="1"/>
      <x:c r="G206" s="1"/>
      <x:c r="H206" s="1"/>
      <x:c r="I206" s="1"/>
      <x:c r="J206" s="1"/>
      <x:c r="K206" s="1"/>
      <x:c r="L206" s="1"/>
      <x:c r="M206" s="1"/>
      <x:c r="N206" s="1"/>
    </x:row>
    <x:row r="207">
      <x:c r="A207" s="1"/>
      <x:c r="B207" s="1"/>
      <x:c r="C207" s="1"/>
      <x:c r="D207" s="1"/>
      <x:c r="E207" s="1"/>
      <x:c r="F207" s="1"/>
      <x:c r="G207" s="1"/>
      <x:c r="H207" s="1"/>
      <x:c r="I207" s="1"/>
      <x:c r="J207" s="1"/>
      <x:c r="K207" s="1"/>
      <x:c r="L207" s="1"/>
      <x:c r="M207" s="1"/>
      <x:c r="N207" s="1"/>
    </x:row>
    <x:row r="208">
      <x:c r="A208" s="1"/>
      <x:c r="B208" s="1"/>
      <x:c r="C208" s="1"/>
      <x:c r="D208" s="1"/>
      <x:c r="E208" s="1"/>
      <x:c r="F208" s="1"/>
      <x:c r="G208" s="1"/>
      <x:c r="H208" s="1"/>
      <x:c r="I208" s="1"/>
      <x:c r="J208" s="1"/>
      <x:c r="K208" s="1"/>
      <x:c r="L208" s="1"/>
      <x:c r="M208" s="1"/>
      <x:c r="N208" s="1"/>
    </x:row>
    <x:row r="209">
      <x:c r="A209" s="1"/>
      <x:c r="B209" s="1"/>
      <x:c r="C209" s="1"/>
      <x:c r="D209" s="1"/>
      <x:c r="E209" s="1"/>
      <x:c r="F209" s="1"/>
      <x:c r="G209" s="1"/>
      <x:c r="H209" s="1"/>
      <x:c r="I209" s="1"/>
      <x:c r="J209" s="1"/>
      <x:c r="K209" s="1"/>
      <x:c r="L209" s="1"/>
      <x:c r="M209" s="1"/>
      <x:c r="N209" s="1"/>
    </x:row>
    <x:row r="210">
      <x:c r="A210" s="1"/>
      <x:c r="B210" s="1"/>
      <x:c r="C210" s="1"/>
      <x:c r="D210" s="1"/>
      <x:c r="E210" s="1"/>
      <x:c r="F210" s="1"/>
      <x:c r="G210" s="1"/>
      <x:c r="H210" s="1"/>
      <x:c r="I210" s="1"/>
      <x:c r="J210" s="1"/>
      <x:c r="K210" s="1"/>
      <x:c r="L210" s="1"/>
      <x:c r="M210" s="1"/>
      <x:c r="N210" s="1"/>
    </x:row>
    <x:row r="211">
      <x:c r="A211" s="1"/>
      <x:c r="B211" s="1"/>
      <x:c r="C211" s="1"/>
      <x:c r="D211" s="1"/>
      <x:c r="E211" s="1"/>
      <x:c r="F211" s="1"/>
      <x:c r="G211" s="1"/>
      <x:c r="H211" s="1"/>
      <x:c r="I211" s="1"/>
      <x:c r="J211" s="1"/>
      <x:c r="K211" s="1"/>
      <x:c r="L211" s="1"/>
      <x:c r="M211" s="1"/>
      <x:c r="N211" s="1"/>
    </x:row>
    <x:row r="212">
      <x:c r="A212" s="1"/>
      <x:c r="B212" s="1"/>
      <x:c r="C212" s="1"/>
      <x:c r="D212" s="1"/>
      <x:c r="E212" s="1"/>
      <x:c r="F212" s="1"/>
      <x:c r="G212" s="1"/>
      <x:c r="H212" s="1"/>
      <x:c r="I212" s="1"/>
      <x:c r="J212" s="1"/>
      <x:c r="K212" s="1"/>
      <x:c r="L212" s="1"/>
      <x:c r="M212" s="1"/>
      <x:c r="N212" s="1"/>
    </x:row>
    <x:row r="213">
      <x:c r="A213" s="1"/>
      <x:c r="B213" s="1"/>
      <x:c r="C213" s="1"/>
      <x:c r="D213" s="1"/>
      <x:c r="E213" s="1"/>
      <x:c r="F213" s="1"/>
      <x:c r="G213" s="1"/>
      <x:c r="H213" s="1"/>
      <x:c r="I213" s="1"/>
      <x:c r="J213" s="1"/>
      <x:c r="K213" s="1"/>
      <x:c r="L213" s="1"/>
      <x:c r="M213" s="1"/>
      <x:c r="N213" s="1"/>
    </x:row>
    <x:row r="214">
      <x:c r="A214" s="1"/>
      <x:c r="B214" s="1"/>
      <x:c r="C214" s="1"/>
      <x:c r="D214" s="1"/>
      <x:c r="E214" s="1"/>
      <x:c r="F214" s="1"/>
      <x:c r="G214" s="1"/>
      <x:c r="H214" s="1"/>
      <x:c r="I214" s="1"/>
      <x:c r="J214" s="1"/>
      <x:c r="K214" s="1"/>
      <x:c r="L214" s="1"/>
      <x:c r="M214" s="1"/>
      <x:c r="N214" s="1"/>
    </x:row>
    <x:row r="215">
      <x:c r="A215" s="1"/>
      <x:c r="B215" s="1"/>
      <x:c r="C215" s="1"/>
      <x:c r="D215" s="1"/>
      <x:c r="E215" s="1"/>
      <x:c r="F215" s="1"/>
      <x:c r="G215" s="1"/>
      <x:c r="H215" s="1"/>
      <x:c r="I215" s="1"/>
      <x:c r="J215" s="1"/>
      <x:c r="K215" s="1"/>
      <x:c r="L215" s="1"/>
      <x:c r="M215" s="1"/>
      <x:c r="N215" s="1"/>
    </x:row>
    <x:row r="216">
      <x:c r="A216" s="1"/>
      <x:c r="B216" s="1"/>
      <x:c r="C216" s="1"/>
      <x:c r="D216" s="1"/>
      <x:c r="E216" s="1"/>
      <x:c r="F216" s="1"/>
      <x:c r="G216" s="1"/>
      <x:c r="H216" s="1"/>
      <x:c r="I216" s="1"/>
      <x:c r="J216" s="1"/>
      <x:c r="K216" s="1"/>
      <x:c r="L216" s="1"/>
      <x:c r="M216" s="1"/>
      <x:c r="N216" s="1"/>
    </x:row>
    <x:row r="217">
      <x:c r="A217" s="1"/>
      <x:c r="B217" s="1"/>
      <x:c r="C217" s="1"/>
      <x:c r="D217" s="1"/>
      <x:c r="E217" s="1"/>
      <x:c r="F217" s="1"/>
      <x:c r="G217" s="1"/>
      <x:c r="H217" s="1"/>
      <x:c r="I217" s="1"/>
      <x:c r="J217" s="1"/>
      <x:c r="K217" s="1"/>
      <x:c r="L217" s="1"/>
      <x:c r="M217" s="1"/>
      <x:c r="N217" s="1"/>
    </x:row>
    <x:row r="218">
      <x:c r="A218" s="1"/>
      <x:c r="B218" s="1"/>
      <x:c r="C218" s="1"/>
      <x:c r="D218" s="1"/>
      <x:c r="E218" s="1"/>
      <x:c r="F218" s="1"/>
      <x:c r="G218" s="1"/>
      <x:c r="H218" s="1"/>
      <x:c r="I218" s="1"/>
      <x:c r="J218" s="1"/>
      <x:c r="K218" s="1"/>
      <x:c r="L218" s="1"/>
      <x:c r="M218" s="1"/>
      <x:c r="N218" s="1"/>
    </x:row>
    <x:row r="219">
      <x:c r="A219" s="1"/>
      <x:c r="B219" s="1"/>
      <x:c r="C219" s="1"/>
      <x:c r="D219" s="1"/>
      <x:c r="E219" s="1"/>
      <x:c r="F219" s="1"/>
      <x:c r="G219" s="1"/>
      <x:c r="H219" s="1"/>
      <x:c r="I219" s="1"/>
      <x:c r="J219" s="1"/>
      <x:c r="K219" s="1"/>
      <x:c r="L219" s="1"/>
      <x:c r="M219" s="1"/>
      <x:c r="N219" s="1"/>
    </x:row>
    <x:row r="220">
      <x:c r="A220" s="1"/>
      <x:c r="B220" s="1"/>
      <x:c r="C220" s="1"/>
      <x:c r="D220" s="1"/>
      <x:c r="E220" s="1"/>
      <x:c r="F220" s="1"/>
      <x:c r="G220" s="1"/>
      <x:c r="H220" s="1"/>
      <x:c r="I220" s="1"/>
      <x:c r="J220" s="1"/>
      <x:c r="K220" s="1"/>
      <x:c r="L220" s="1"/>
      <x:c r="M220" s="1"/>
      <x:c r="N220" s="1"/>
    </x:row>
    <x:row r="221">
      <x:c r="A221" s="1"/>
      <x:c r="B221" s="1"/>
      <x:c r="C221" s="1"/>
      <x:c r="D221" s="1"/>
      <x:c r="E221" s="1"/>
      <x:c r="F221" s="1"/>
      <x:c r="G221" s="1"/>
      <x:c r="H221" s="1"/>
      <x:c r="I221" s="1"/>
      <x:c r="J221" s="1"/>
      <x:c r="K221" s="1"/>
      <x:c r="L221" s="1"/>
      <x:c r="M221" s="1"/>
      <x:c r="N221" s="1"/>
    </x:row>
    <x:row r="222">
      <x:c r="A222" s="1"/>
      <x:c r="B222" s="1"/>
      <x:c r="C222" s="1"/>
      <x:c r="D222" s="1"/>
      <x:c r="E222" s="1"/>
      <x:c r="F222" s="1"/>
      <x:c r="G222" s="1"/>
      <x:c r="H222" s="1"/>
      <x:c r="I222" s="1"/>
      <x:c r="J222" s="1"/>
      <x:c r="K222" s="1"/>
      <x:c r="L222" s="1"/>
      <x:c r="M222" s="1"/>
      <x:c r="N222" s="1"/>
    </x:row>
    <x:row r="223">
      <x:c r="A223" s="1"/>
      <x:c r="B223" s="1"/>
      <x:c r="C223" s="1"/>
      <x:c r="D223" s="1"/>
      <x:c r="E223" s="1"/>
      <x:c r="F223" s="1"/>
      <x:c r="G223" s="1"/>
      <x:c r="H223" s="1"/>
      <x:c r="I223" s="1"/>
      <x:c r="J223" s="1"/>
      <x:c r="K223" s="1"/>
      <x:c r="L223" s="1"/>
      <x:c r="M223" s="1"/>
      <x:c r="N223" s="1"/>
    </x:row>
    <x:row r="224">
      <x:c r="A224" s="1"/>
      <x:c r="B224" s="1"/>
      <x:c r="C224" s="1"/>
      <x:c r="D224" s="1"/>
      <x:c r="E224" s="1"/>
      <x:c r="F224" s="1"/>
      <x:c r="G224" s="1"/>
      <x:c r="H224" s="1"/>
      <x:c r="I224" s="1"/>
      <x:c r="J224" s="1"/>
      <x:c r="K224" s="1"/>
      <x:c r="L224" s="1"/>
      <x:c r="M224" s="1"/>
      <x:c r="N224" s="1"/>
    </x:row>
    <x:row r="225">
      <x:c r="A225" s="1"/>
      <x:c r="B225" s="1"/>
      <x:c r="C225" s="1"/>
      <x:c r="D225" s="1"/>
      <x:c r="E225" s="1"/>
      <x:c r="F225" s="1"/>
      <x:c r="G225" s="1"/>
      <x:c r="H225" s="1"/>
      <x:c r="I225" s="1"/>
      <x:c r="J225" s="1"/>
      <x:c r="K225" s="1"/>
      <x:c r="L225" s="1"/>
      <x:c r="M225" s="1"/>
      <x:c r="N225" s="1"/>
    </x:row>
    <x:row r="226">
      <x:c r="A226" s="1"/>
      <x:c r="B226" s="1"/>
      <x:c r="C226" s="1"/>
      <x:c r="D226" s="1"/>
      <x:c r="E226" s="1"/>
      <x:c r="F226" s="1"/>
      <x:c r="G226" s="1"/>
      <x:c r="H226" s="1"/>
      <x:c r="I226" s="1"/>
      <x:c r="J226" s="1"/>
      <x:c r="K226" s="1"/>
      <x:c r="L226" s="1"/>
      <x:c r="M226" s="1"/>
      <x:c r="N226" s="1"/>
    </x:row>
    <x:row r="227">
      <x:c r="A227" s="1"/>
      <x:c r="B227" s="1"/>
      <x:c r="C227" s="1"/>
      <x:c r="D227" s="1"/>
      <x:c r="E227" s="1"/>
      <x:c r="F227" s="1"/>
      <x:c r="G227" s="1"/>
      <x:c r="H227" s="1"/>
      <x:c r="I227" s="1"/>
      <x:c r="J227" s="1"/>
      <x:c r="K227" s="1"/>
      <x:c r="L227" s="1"/>
      <x:c r="M227" s="1"/>
      <x:c r="N227" s="1"/>
    </x:row>
    <x:row r="228">
      <x:c r="A228" s="1"/>
      <x:c r="B228" s="1"/>
      <x:c r="C228" s="1"/>
      <x:c r="D228" s="1"/>
      <x:c r="E228" s="1"/>
      <x:c r="F228" s="1"/>
      <x:c r="G228" s="1"/>
      <x:c r="H228" s="1"/>
      <x:c r="I228" s="1"/>
      <x:c r="J228" s="1"/>
      <x:c r="K228" s="1"/>
      <x:c r="L228" s="1"/>
      <x:c r="M228" s="1"/>
      <x:c r="N228" s="1"/>
    </x:row>
    <x:row r="229">
      <x:c r="A229" s="1"/>
      <x:c r="B229" s="1"/>
      <x:c r="C229" s="1"/>
      <x:c r="D229" s="1"/>
      <x:c r="E229" s="1"/>
      <x:c r="F229" s="1"/>
      <x:c r="G229" s="1"/>
      <x:c r="H229" s="1"/>
      <x:c r="I229" s="1"/>
      <x:c r="J229" s="1"/>
      <x:c r="K229" s="1"/>
      <x:c r="L229" s="1"/>
      <x:c r="M229" s="1"/>
      <x:c r="N229" s="1"/>
    </x:row>
    <x:row r="230">
      <x:c r="A230" s="1"/>
      <x:c r="B230" s="1"/>
      <x:c r="C230" s="1"/>
      <x:c r="D230" s="1"/>
      <x:c r="E230" s="1"/>
      <x:c r="F230" s="1"/>
      <x:c r="G230" s="1"/>
      <x:c r="H230" s="1"/>
      <x:c r="I230" s="1"/>
      <x:c r="J230" s="1"/>
      <x:c r="K230" s="1"/>
      <x:c r="L230" s="1"/>
      <x:c r="M230" s="1"/>
      <x:c r="N230" s="1"/>
    </x:row>
    <x:row r="231">
      <x:c r="A231" s="1"/>
      <x:c r="B231" s="1"/>
      <x:c r="C231" s="1"/>
      <x:c r="D231" s="1"/>
      <x:c r="E231" s="1"/>
      <x:c r="F231" s="1"/>
      <x:c r="G231" s="1"/>
      <x:c r="H231" s="1"/>
      <x:c r="I231" s="1"/>
      <x:c r="J231" s="1"/>
      <x:c r="K231" s="1"/>
      <x:c r="L231" s="1"/>
      <x:c r="M231" s="1"/>
      <x:c r="N231" s="1"/>
    </x:row>
    <x:row r="232">
      <x:c r="A232" s="1"/>
      <x:c r="B232" s="1"/>
      <x:c r="C232" s="1"/>
      <x:c r="D232" s="1"/>
      <x:c r="E232" s="1"/>
      <x:c r="F232" s="1"/>
      <x:c r="G232" s="1"/>
      <x:c r="H232" s="1"/>
      <x:c r="I232" s="1"/>
      <x:c r="J232" s="1"/>
      <x:c r="K232" s="1"/>
      <x:c r="L232" s="1"/>
      <x:c r="M232" s="1"/>
      <x:c r="N232" s="1"/>
    </x:row>
    <x:row r="233">
      <x:c r="A233" s="1"/>
      <x:c r="B233" s="1"/>
      <x:c r="C233" s="1"/>
      <x:c r="D233" s="1"/>
      <x:c r="E233" s="1"/>
      <x:c r="F233" s="1"/>
      <x:c r="G233" s="1"/>
      <x:c r="H233" s="1"/>
      <x:c r="I233" s="1"/>
      <x:c r="J233" s="1"/>
      <x:c r="K233" s="1"/>
      <x:c r="L233" s="1"/>
      <x:c r="M233" s="1"/>
      <x:c r="N233" s="1"/>
    </x:row>
    <x:row r="234">
      <x:c r="A234" s="1"/>
      <x:c r="B234" s="1"/>
      <x:c r="C234" s="1"/>
      <x:c r="D234" s="1"/>
      <x:c r="E234" s="1"/>
      <x:c r="F234" s="1"/>
      <x:c r="G234" s="1"/>
      <x:c r="H234" s="1"/>
      <x:c r="I234" s="1"/>
      <x:c r="J234" s="1"/>
      <x:c r="K234" s="1"/>
      <x:c r="L234" s="1"/>
      <x:c r="M234" s="1"/>
      <x:c r="N234" s="1"/>
    </x:row>
    <x:row r="235">
      <x:c r="A235" s="1"/>
      <x:c r="B235" s="1"/>
      <x:c r="C235" s="1"/>
      <x:c r="D235" s="1"/>
      <x:c r="E235" s="1"/>
      <x:c r="F235" s="1"/>
      <x:c r="G235" s="1"/>
      <x:c r="H235" s="1"/>
      <x:c r="I235" s="1"/>
      <x:c r="J235" s="1"/>
      <x:c r="K235" s="1"/>
      <x:c r="L235" s="1"/>
      <x:c r="M235" s="1"/>
      <x:c r="N235" s="1"/>
    </x:row>
    <x:row r="236">
      <x:c r="A236" s="1"/>
      <x:c r="B236" s="1"/>
      <x:c r="C236" s="1"/>
      <x:c r="D236" s="1"/>
      <x:c r="E236" s="1"/>
      <x:c r="F236" s="1"/>
      <x:c r="G236" s="1"/>
      <x:c r="H236" s="1"/>
      <x:c r="I236" s="1"/>
      <x:c r="J236" s="1"/>
      <x:c r="K236" s="1"/>
      <x:c r="L236" s="1"/>
      <x:c r="M236" s="1"/>
      <x:c r="N236" s="1"/>
    </x:row>
    <x:row r="237">
      <x:c r="A237" s="1"/>
      <x:c r="B237" s="1"/>
      <x:c r="C237" s="1"/>
      <x:c r="D237" s="1"/>
      <x:c r="E237" s="1"/>
      <x:c r="F237" s="1"/>
      <x:c r="G237" s="1"/>
      <x:c r="H237" s="1"/>
      <x:c r="I237" s="1"/>
      <x:c r="J237" s="1"/>
      <x:c r="K237" s="1"/>
      <x:c r="L237" s="1"/>
      <x:c r="M237" s="1"/>
      <x:c r="N237" s="1"/>
    </x:row>
    <x:row r="238">
      <x:c r="A238" s="1"/>
      <x:c r="B238" s="1"/>
      <x:c r="C238" s="1"/>
      <x:c r="D238" s="1"/>
      <x:c r="E238" s="1"/>
      <x:c r="F238" s="1"/>
      <x:c r="G238" s="1"/>
      <x:c r="H238" s="1"/>
      <x:c r="I238" s="1"/>
      <x:c r="J238" s="1"/>
      <x:c r="K238" s="1"/>
      <x:c r="L238" s="1"/>
      <x:c r="M238" s="1"/>
      <x:c r="N238" s="1"/>
    </x:row>
    <x:row r="239">
      <x:c r="A239" s="1"/>
      <x:c r="B239" s="1"/>
      <x:c r="C239" s="1"/>
      <x:c r="D239" s="1"/>
      <x:c r="E239" s="1"/>
      <x:c r="F239" s="1"/>
      <x:c r="G239" s="1"/>
      <x:c r="H239" s="1"/>
      <x:c r="I239" s="1"/>
      <x:c r="J239" s="1"/>
      <x:c r="K239" s="1"/>
      <x:c r="L239" s="1"/>
      <x:c r="M239" s="1"/>
      <x:c r="N239" s="1"/>
    </x:row>
    <x:row r="240">
      <x:c r="A240" s="1"/>
      <x:c r="B240" s="1"/>
      <x:c r="C240" s="1"/>
      <x:c r="D240" s="1"/>
      <x:c r="E240" s="1"/>
      <x:c r="F240" s="1"/>
      <x:c r="G240" s="1"/>
      <x:c r="H240" s="1"/>
      <x:c r="I240" s="1"/>
      <x:c r="J240" s="1"/>
      <x:c r="K240" s="1"/>
      <x:c r="L240" s="1"/>
      <x:c r="M240" s="1"/>
      <x:c r="N240" s="1"/>
    </x:row>
    <x:row r="241">
      <x:c r="A241" s="1"/>
      <x:c r="B241" s="1"/>
      <x:c r="C241" s="1"/>
      <x:c r="D241" s="1"/>
      <x:c r="E241" s="1"/>
      <x:c r="F241" s="1"/>
      <x:c r="G241" s="1"/>
      <x:c r="H241" s="1"/>
      <x:c r="I241" s="1"/>
      <x:c r="J241" s="1"/>
      <x:c r="K241" s="1"/>
      <x:c r="L241" s="1"/>
      <x:c r="M241" s="1"/>
      <x:c r="N241" s="1"/>
    </x:row>
    <x:row r="242">
      <x:c r="A242" s="1"/>
      <x:c r="B242" s="1"/>
      <x:c r="C242" s="1"/>
      <x:c r="D242" s="1"/>
      <x:c r="E242" s="1"/>
      <x:c r="F242" s="1"/>
      <x:c r="G242" s="1"/>
      <x:c r="H242" s="1"/>
      <x:c r="I242" s="1"/>
      <x:c r="J242" s="1"/>
      <x:c r="K242" s="1"/>
      <x:c r="L242" s="1"/>
      <x:c r="M242" s="1"/>
      <x:c r="N242" s="1"/>
    </x:row>
    <x:row r="243">
      <x:c r="A243" s="1"/>
      <x:c r="B243" s="1"/>
      <x:c r="C243" s="1"/>
      <x:c r="D243" s="1"/>
      <x:c r="E243" s="1"/>
      <x:c r="F243" s="1"/>
      <x:c r="G243" s="1"/>
      <x:c r="H243" s="1"/>
      <x:c r="I243" s="1"/>
      <x:c r="J243" s="1"/>
      <x:c r="K243" s="1"/>
      <x:c r="L243" s="1"/>
      <x:c r="M243" s="1"/>
      <x:c r="N243" s="1"/>
    </x:row>
    <x:row r="244">
      <x:c r="A244" s="1"/>
      <x:c r="B244" s="1"/>
      <x:c r="C244" s="1"/>
      <x:c r="D244" s="1"/>
      <x:c r="E244" s="1"/>
      <x:c r="F244" s="1"/>
      <x:c r="G244" s="1"/>
      <x:c r="H244" s="1"/>
      <x:c r="I244" s="1"/>
      <x:c r="J244" s="1"/>
      <x:c r="K244" s="1"/>
      <x:c r="L244" s="1"/>
      <x:c r="M244" s="1"/>
      <x:c r="N244" s="1"/>
    </x:row>
    <x:row r="245">
      <x:c r="A245" s="1"/>
      <x:c r="B245" s="1"/>
      <x:c r="C245" s="1"/>
      <x:c r="D245" s="1"/>
      <x:c r="E245" s="1"/>
      <x:c r="F245" s="1"/>
      <x:c r="G245" s="1"/>
      <x:c r="H245" s="1"/>
      <x:c r="I245" s="1"/>
      <x:c r="J245" s="1"/>
      <x:c r="K245" s="1"/>
      <x:c r="L245" s="1"/>
      <x:c r="M245" s="1"/>
      <x:c r="N245" s="1"/>
    </x:row>
    <x:row r="246">
      <x:c r="A246" s="1"/>
      <x:c r="B246" s="1"/>
      <x:c r="C246" s="1"/>
      <x:c r="D246" s="1"/>
      <x:c r="E246" s="1"/>
      <x:c r="F246" s="1"/>
      <x:c r="G246" s="1"/>
      <x:c r="H246" s="1"/>
      <x:c r="I246" s="1"/>
      <x:c r="J246" s="1"/>
      <x:c r="K246" s="1"/>
      <x:c r="L246" s="1"/>
      <x:c r="M246" s="1"/>
      <x:c r="N246" s="1"/>
    </x:row>
    <x:row r="247">
      <x:c r="A247" s="1"/>
      <x:c r="B247" s="1"/>
      <x:c r="C247" s="1"/>
      <x:c r="D247" s="1"/>
      <x:c r="E247" s="1"/>
      <x:c r="F247" s="1"/>
      <x:c r="G247" s="1"/>
      <x:c r="H247" s="1"/>
      <x:c r="I247" s="1"/>
      <x:c r="J247" s="1"/>
      <x:c r="K247" s="1"/>
      <x:c r="L247" s="1"/>
      <x:c r="M247" s="1"/>
      <x:c r="N247" s="1"/>
    </x:row>
    <x:row r="248">
      <x:c r="A248" s="1"/>
      <x:c r="B248" s="1"/>
      <x:c r="C248" s="1"/>
      <x:c r="D248" s="1"/>
      <x:c r="E248" s="1"/>
      <x:c r="F248" s="1"/>
      <x:c r="G248" s="1"/>
      <x:c r="H248" s="1"/>
      <x:c r="I248" s="1"/>
      <x:c r="J248" s="1"/>
      <x:c r="K248" s="1"/>
      <x:c r="L248" s="1"/>
      <x:c r="M248" s="1"/>
      <x:c r="N248" s="1"/>
    </x:row>
    <x:row r="249">
      <x:c r="A249" s="1"/>
      <x:c r="B249" s="1"/>
      <x:c r="C249" s="1"/>
      <x:c r="D249" s="1"/>
      <x:c r="E249" s="1"/>
      <x:c r="F249" s="1"/>
      <x:c r="G249" s="1"/>
      <x:c r="H249" s="1"/>
      <x:c r="I249" s="1"/>
      <x:c r="J249" s="1"/>
      <x:c r="K249" s="1"/>
      <x:c r="L249" s="1"/>
      <x:c r="M249" s="1"/>
      <x:c r="N249" s="1"/>
    </x:row>
    <x:row r="250">
      <x:c r="A250" s="1"/>
      <x:c r="B250" s="1"/>
      <x:c r="C250" s="1"/>
      <x:c r="D250" s="1"/>
      <x:c r="E250" s="1"/>
      <x:c r="F250" s="1"/>
      <x:c r="G250" s="1"/>
      <x:c r="H250" s="1"/>
      <x:c r="I250" s="1"/>
      <x:c r="J250" s="1"/>
      <x:c r="K250" s="1"/>
      <x:c r="L250" s="1"/>
      <x:c r="M250" s="1"/>
      <x:c r="N250" s="1"/>
    </x:row>
    <x:row r="251">
      <x:c r="A251" s="1"/>
      <x:c r="B251" s="1"/>
      <x:c r="C251" s="1"/>
      <x:c r="D251" s="1"/>
      <x:c r="E251" s="1"/>
      <x:c r="F251" s="1"/>
      <x:c r="G251" s="1"/>
      <x:c r="H251" s="1"/>
      <x:c r="I251" s="1"/>
      <x:c r="J251" s="1"/>
      <x:c r="K251" s="1"/>
      <x:c r="L251" s="1"/>
      <x:c r="M251" s="1"/>
      <x:c r="N251" s="1"/>
    </x:row>
    <x:row r="252">
      <x:c r="A252" s="1"/>
      <x:c r="B252" s="1"/>
      <x:c r="C252" s="1"/>
      <x:c r="D252" s="1"/>
      <x:c r="E252" s="1"/>
      <x:c r="F252" s="1"/>
      <x:c r="G252" s="1"/>
      <x:c r="H252" s="1"/>
      <x:c r="I252" s="1"/>
      <x:c r="J252" s="1"/>
      <x:c r="K252" s="1"/>
      <x:c r="L252" s="1"/>
      <x:c r="M252" s="1"/>
      <x:c r="N252" s="1"/>
    </x:row>
    <x:row r="253">
      <x:c r="A253" s="1"/>
      <x:c r="B253" s="1"/>
      <x:c r="C253" s="1"/>
      <x:c r="D253" s="1"/>
      <x:c r="E253" s="1"/>
      <x:c r="F253" s="1"/>
      <x:c r="G253" s="1"/>
      <x:c r="H253" s="1"/>
      <x:c r="I253" s="1"/>
      <x:c r="J253" s="1"/>
      <x:c r="K253" s="1"/>
      <x:c r="L253" s="1"/>
      <x:c r="M253" s="1"/>
      <x:c r="N253" s="1"/>
    </x:row>
    <x:row r="254">
      <x:c r="A254" s="1"/>
      <x:c r="B254" s="1"/>
      <x:c r="C254" s="1"/>
      <x:c r="D254" s="1"/>
      <x:c r="E254" s="1"/>
      <x:c r="F254" s="1"/>
      <x:c r="G254" s="1"/>
      <x:c r="H254" s="1"/>
      <x:c r="I254" s="1"/>
      <x:c r="J254" s="1"/>
      <x:c r="K254" s="1"/>
      <x:c r="L254" s="1"/>
      <x:c r="M254" s="1"/>
      <x:c r="N254" s="1"/>
    </x:row>
    <x:row r="255">
      <x:c r="A255" s="1"/>
      <x:c r="B255" s="1"/>
      <x:c r="C255" s="1"/>
      <x:c r="D255" s="1"/>
      <x:c r="E255" s="1"/>
      <x:c r="F255" s="1"/>
      <x:c r="G255" s="1"/>
      <x:c r="H255" s="1"/>
      <x:c r="I255" s="1"/>
      <x:c r="J255" s="1"/>
      <x:c r="K255" s="1"/>
      <x:c r="L255" s="1"/>
      <x:c r="M255" s="1"/>
      <x:c r="N255" s="1"/>
    </x:row>
    <x:row r="256">
      <x:c r="A256" s="1"/>
      <x:c r="B256" s="1"/>
      <x:c r="C256" s="1"/>
      <x:c r="D256" s="1"/>
      <x:c r="E256" s="1"/>
      <x:c r="F256" s="1"/>
      <x:c r="G256" s="1"/>
      <x:c r="H256" s="1"/>
      <x:c r="I256" s="1"/>
      <x:c r="J256" s="1"/>
      <x:c r="K256" s="1"/>
      <x:c r="L256" s="1"/>
      <x:c r="M256" s="1"/>
      <x:c r="N256" s="1"/>
    </x:row>
    <x:row r="257">
      <x:c r="A257" s="1"/>
      <x:c r="B257" s="1"/>
      <x:c r="C257" s="1"/>
      <x:c r="D257" s="1"/>
      <x:c r="E257" s="1"/>
      <x:c r="F257" s="1"/>
      <x:c r="G257" s="1"/>
      <x:c r="H257" s="1"/>
      <x:c r="I257" s="1"/>
      <x:c r="J257" s="1"/>
      <x:c r="K257" s="1"/>
      <x:c r="L257" s="1"/>
      <x:c r="M257" s="1"/>
      <x:c r="N257" s="1"/>
    </x:row>
    <x:row r="258">
      <x:c r="A258" s="1"/>
      <x:c r="B258" s="1"/>
      <x:c r="C258" s="1"/>
      <x:c r="D258" s="1"/>
      <x:c r="E258" s="1"/>
      <x:c r="F258" s="1"/>
      <x:c r="G258" s="1"/>
      <x:c r="H258" s="1"/>
      <x:c r="I258" s="1"/>
      <x:c r="J258" s="1"/>
      <x:c r="K258" s="1"/>
      <x:c r="L258" s="1"/>
      <x:c r="M258" s="1"/>
      <x:c r="N258" s="1"/>
    </x:row>
    <x:row r="259">
      <x:c r="A259" s="1"/>
      <x:c r="B259" s="1"/>
      <x:c r="C259" s="1"/>
      <x:c r="D259" s="1"/>
      <x:c r="E259" s="1"/>
      <x:c r="F259" s="1"/>
      <x:c r="G259" s="1"/>
      <x:c r="H259" s="1"/>
      <x:c r="I259" s="1"/>
      <x:c r="J259" s="1"/>
      <x:c r="K259" s="1"/>
      <x:c r="L259" s="1"/>
      <x:c r="M259" s="1"/>
      <x:c r="N259" s="1"/>
    </x:row>
    <x:row r="260">
      <x:c r="A260" s="1"/>
      <x:c r="B260" s="1"/>
      <x:c r="C260" s="1"/>
      <x:c r="D260" s="1"/>
      <x:c r="E260" s="1"/>
      <x:c r="F260" s="1"/>
      <x:c r="G260" s="1"/>
      <x:c r="H260" s="1"/>
      <x:c r="I260" s="1"/>
      <x:c r="J260" s="1"/>
      <x:c r="K260" s="1"/>
      <x:c r="L260" s="1"/>
      <x:c r="M260" s="1"/>
      <x:c r="N260" s="1"/>
    </x:row>
    <x:row r="261">
      <x:c r="A261" s="1"/>
      <x:c r="B261" s="1"/>
      <x:c r="C261" s="1"/>
      <x:c r="D261" s="1"/>
      <x:c r="E261" s="1"/>
      <x:c r="F261" s="1"/>
      <x:c r="G261" s="1"/>
      <x:c r="H261" s="1"/>
      <x:c r="I261" s="1"/>
      <x:c r="J261" s="1"/>
      <x:c r="K261" s="1"/>
      <x:c r="L261" s="1"/>
      <x:c r="M261" s="1"/>
      <x:c r="N261" s="1"/>
    </x:row>
    <x:row r="262">
      <x:c r="A262" s="1"/>
      <x:c r="B262" s="1"/>
      <x:c r="C262" s="1"/>
      <x:c r="D262" s="1"/>
      <x:c r="E262" s="1"/>
      <x:c r="F262" s="1"/>
      <x:c r="G262" s="1"/>
      <x:c r="H262" s="1"/>
      <x:c r="I262" s="1"/>
      <x:c r="J262" s="1"/>
      <x:c r="K262" s="1"/>
      <x:c r="L262" s="1"/>
      <x:c r="M262" s="1"/>
      <x:c r="N262" s="1"/>
    </x:row>
    <x:row r="263">
      <x:c r="A263" s="1"/>
      <x:c r="B263" s="1"/>
      <x:c r="C263" s="1"/>
      <x:c r="D263" s="1"/>
      <x:c r="E263" s="1"/>
      <x:c r="F263" s="1"/>
      <x:c r="G263" s="1"/>
      <x:c r="H263" s="1"/>
      <x:c r="I263" s="1"/>
      <x:c r="J263" s="1"/>
      <x:c r="K263" s="1"/>
      <x:c r="L263" s="1"/>
      <x:c r="M263" s="1"/>
      <x:c r="N263" s="1"/>
    </x:row>
    <x:row r="264">
      <x:c r="A264" s="1"/>
      <x:c r="B264" s="1"/>
      <x:c r="C264" s="1"/>
      <x:c r="D264" s="1"/>
      <x:c r="E264" s="1"/>
      <x:c r="F264" s="1"/>
      <x:c r="G264" s="1"/>
      <x:c r="H264" s="1"/>
      <x:c r="I264" s="1"/>
      <x:c r="J264" s="1"/>
      <x:c r="K264" s="1"/>
      <x:c r="L264" s="1"/>
      <x:c r="M264" s="1"/>
      <x:c r="N264" s="1"/>
    </x:row>
    <x:row r="265">
      <x:c r="A265" s="1"/>
      <x:c r="B265" s="1"/>
      <x:c r="C265" s="1"/>
      <x:c r="D265" s="1"/>
      <x:c r="E265" s="1"/>
      <x:c r="F265" s="1"/>
      <x:c r="G265" s="1"/>
      <x:c r="H265" s="1"/>
      <x:c r="I265" s="1"/>
      <x:c r="J265" s="1"/>
      <x:c r="K265" s="1"/>
      <x:c r="L265" s="1"/>
      <x:c r="M265" s="1"/>
      <x:c r="N265" s="1"/>
    </x:row>
    <x:row r="266">
      <x:c r="A266" s="1"/>
      <x:c r="B266" s="1"/>
      <x:c r="C266" s="1"/>
      <x:c r="D266" s="1"/>
      <x:c r="E266" s="1"/>
      <x:c r="F266" s="1"/>
      <x:c r="G266" s="1"/>
      <x:c r="H266" s="1"/>
      <x:c r="I266" s="1"/>
      <x:c r="J266" s="1"/>
      <x:c r="K266" s="1"/>
      <x:c r="L266" s="1"/>
      <x:c r="M266" s="1"/>
      <x:c r="N266" s="1"/>
    </x:row>
    <x:row r="267">
      <x:c r="A267" s="1"/>
      <x:c r="B267" s="1"/>
      <x:c r="C267" s="1"/>
      <x:c r="D267" s="1"/>
      <x:c r="E267" s="1"/>
      <x:c r="F267" s="1"/>
      <x:c r="G267" s="1"/>
      <x:c r="H267" s="1"/>
      <x:c r="I267" s="1"/>
      <x:c r="J267" s="1"/>
      <x:c r="K267" s="1"/>
      <x:c r="L267" s="1"/>
      <x:c r="M267" s="1"/>
      <x:c r="N267" s="1"/>
    </x:row>
    <x:row r="268">
      <x:c r="A268" s="1"/>
      <x:c r="B268" s="1"/>
      <x:c r="C268" s="1"/>
      <x:c r="D268" s="1"/>
      <x:c r="E268" s="1"/>
      <x:c r="F268" s="1"/>
      <x:c r="G268" s="1"/>
      <x:c r="H268" s="1"/>
      <x:c r="I268" s="1"/>
      <x:c r="J268" s="1"/>
      <x:c r="K268" s="1"/>
      <x:c r="L268" s="1"/>
      <x:c r="M268" s="1"/>
      <x:c r="N268" s="1"/>
    </x:row>
    <x:row r="269">
      <x:c r="A269" s="1"/>
      <x:c r="B269" s="1"/>
      <x:c r="C269" s="1"/>
      <x:c r="D269" s="1"/>
      <x:c r="E269" s="1"/>
      <x:c r="F269" s="1"/>
      <x:c r="G269" s="1"/>
      <x:c r="H269" s="1"/>
      <x:c r="I269" s="1"/>
      <x:c r="J269" s="1"/>
      <x:c r="K269" s="1"/>
      <x:c r="L269" s="1"/>
      <x:c r="M269" s="1"/>
      <x:c r="N269" s="1"/>
    </x:row>
    <x:row r="270">
      <x:c r="A270" s="1"/>
      <x:c r="B270" s="1"/>
      <x:c r="C270" s="1"/>
      <x:c r="D270" s="1"/>
      <x:c r="E270" s="1"/>
      <x:c r="F270" s="1"/>
      <x:c r="G270" s="1"/>
      <x:c r="H270" s="1"/>
      <x:c r="I270" s="1"/>
      <x:c r="J270" s="1"/>
      <x:c r="K270" s="1"/>
      <x:c r="L270" s="1"/>
      <x:c r="M270" s="1"/>
      <x:c r="N270" s="1"/>
    </x:row>
    <x:row r="271">
      <x:c r="A271" s="1"/>
      <x:c r="B271" s="1"/>
      <x:c r="C271" s="1"/>
      <x:c r="D271" s="1"/>
      <x:c r="E271" s="1"/>
      <x:c r="F271" s="1"/>
      <x:c r="G271" s="1"/>
      <x:c r="H271" s="1"/>
      <x:c r="I271" s="1"/>
      <x:c r="J271" s="1"/>
      <x:c r="K271" s="1"/>
      <x:c r="L271" s="1"/>
      <x:c r="M271" s="1"/>
      <x:c r="N271" s="1"/>
    </x:row>
    <x:row r="272">
      <x:c r="A272" s="1"/>
      <x:c r="B272" s="1"/>
      <x:c r="C272" s="1"/>
      <x:c r="D272" s="1"/>
      <x:c r="E272" s="1"/>
      <x:c r="F272" s="1"/>
      <x:c r="G272" s="1"/>
      <x:c r="H272" s="1"/>
      <x:c r="I272" s="1"/>
      <x:c r="J272" s="1"/>
      <x:c r="K272" s="1"/>
      <x:c r="L272" s="1"/>
      <x:c r="M272" s="1"/>
      <x:c r="N272" s="1"/>
    </x:row>
    <x:row r="273">
      <x:c r="A273" s="1"/>
      <x:c r="B273" s="1"/>
      <x:c r="C273" s="1"/>
      <x:c r="D273" s="1"/>
      <x:c r="E273" s="1"/>
      <x:c r="F273" s="1"/>
      <x:c r="G273" s="1"/>
      <x:c r="H273" s="1"/>
      <x:c r="I273" s="1"/>
      <x:c r="J273" s="1"/>
      <x:c r="K273" s="1"/>
      <x:c r="L273" s="1"/>
      <x:c r="M273" s="1"/>
      <x:c r="N273" s="1"/>
    </x:row>
    <x:row r="274">
      <x:c r="A274" s="1"/>
      <x:c r="B274" s="1"/>
      <x:c r="C274" s="1"/>
      <x:c r="D274" s="1"/>
      <x:c r="E274" s="1"/>
      <x:c r="F274" s="1"/>
      <x:c r="G274" s="1"/>
      <x:c r="H274" s="1"/>
      <x:c r="I274" s="1"/>
      <x:c r="J274" s="1"/>
      <x:c r="K274" s="1"/>
      <x:c r="L274" s="1"/>
      <x:c r="M274" s="1"/>
      <x:c r="N274" s="1"/>
    </x:row>
    <x:row r="275">
      <x:c r="A275" s="1"/>
      <x:c r="B275" s="1"/>
      <x:c r="C275" s="1"/>
      <x:c r="D275" s="1"/>
      <x:c r="E275" s="1"/>
      <x:c r="F275" s="1"/>
      <x:c r="G275" s="1"/>
      <x:c r="H275" s="1"/>
      <x:c r="I275" s="1"/>
      <x:c r="J275" s="1"/>
      <x:c r="K275" s="1"/>
      <x:c r="L275" s="1"/>
      <x:c r="M275" s="1"/>
      <x:c r="N275" s="1"/>
    </x:row>
    <x:row r="276">
      <x:c r="A276" s="1"/>
      <x:c r="B276" s="1"/>
      <x:c r="C276" s="1"/>
      <x:c r="D276" s="1"/>
      <x:c r="E276" s="1"/>
      <x:c r="F276" s="1"/>
      <x:c r="G276" s="1"/>
      <x:c r="H276" s="1"/>
      <x:c r="I276" s="1"/>
      <x:c r="J276" s="1"/>
      <x:c r="K276" s="1"/>
      <x:c r="L276" s="1"/>
      <x:c r="M276" s="1"/>
      <x:c r="N276" s="1"/>
    </x:row>
    <x:row r="277">
      <x:c r="A277" s="1"/>
      <x:c r="B277" s="1"/>
      <x:c r="C277" s="1"/>
      <x:c r="D277" s="1"/>
      <x:c r="E277" s="1"/>
      <x:c r="F277" s="1"/>
      <x:c r="G277" s="1"/>
      <x:c r="H277" s="1"/>
      <x:c r="I277" s="1"/>
      <x:c r="J277" s="1"/>
      <x:c r="K277" s="1"/>
      <x:c r="L277" s="1"/>
      <x:c r="M277" s="1"/>
      <x:c r="N277" s="1"/>
    </x:row>
    <x:row r="278">
      <x:c r="A278" s="1"/>
      <x:c r="B278" s="1"/>
      <x:c r="C278" s="1"/>
      <x:c r="D278" s="1"/>
      <x:c r="E278" s="1"/>
      <x:c r="F278" s="1"/>
      <x:c r="G278" s="1"/>
      <x:c r="H278" s="1"/>
      <x:c r="I278" s="1"/>
      <x:c r="J278" s="1"/>
      <x:c r="K278" s="1"/>
      <x:c r="L278" s="1"/>
      <x:c r="M278" s="1"/>
      <x:c r="N278" s="1"/>
    </x:row>
    <x:row r="279">
      <x:c r="A279" s="1"/>
      <x:c r="B279" s="1"/>
      <x:c r="C279" s="1"/>
      <x:c r="D279" s="1"/>
      <x:c r="E279" s="1"/>
      <x:c r="F279" s="1"/>
      <x:c r="G279" s="1"/>
      <x:c r="H279" s="1"/>
      <x:c r="I279" s="1"/>
      <x:c r="J279" s="1"/>
      <x:c r="K279" s="1"/>
      <x:c r="L279" s="1"/>
      <x:c r="M279" s="1"/>
      <x:c r="N279" s="1"/>
    </x:row>
    <x:row r="280">
      <x:c r="A280" s="1"/>
      <x:c r="B280" s="1"/>
      <x:c r="C280" s="1"/>
      <x:c r="D280" s="1"/>
      <x:c r="E280" s="1"/>
      <x:c r="F280" s="1"/>
      <x:c r="G280" s="1"/>
      <x:c r="H280" s="1"/>
      <x:c r="I280" s="1"/>
      <x:c r="J280" s="1"/>
      <x:c r="K280" s="1"/>
      <x:c r="L280" s="1"/>
      <x:c r="M280" s="1"/>
      <x:c r="N280" s="1"/>
    </x:row>
    <x:row r="281">
      <x:c r="A281" s="1"/>
      <x:c r="B281" s="1"/>
      <x:c r="C281" s="1"/>
      <x:c r="D281" s="1"/>
      <x:c r="E281" s="1"/>
      <x:c r="F281" s="1"/>
      <x:c r="G281" s="1"/>
      <x:c r="H281" s="1"/>
      <x:c r="I281" s="1"/>
      <x:c r="J281" s="1"/>
      <x:c r="K281" s="1"/>
      <x:c r="L281" s="1"/>
      <x:c r="M281" s="1"/>
      <x:c r="N281" s="1"/>
    </x:row>
    <x:row r="282">
      <x:c r="A282" s="1"/>
      <x:c r="B282" s="1"/>
      <x:c r="C282" s="1"/>
      <x:c r="D282" s="1"/>
      <x:c r="E282" s="1"/>
      <x:c r="F282" s="1"/>
      <x:c r="G282" s="1"/>
      <x:c r="H282" s="1"/>
      <x:c r="I282" s="1"/>
      <x:c r="J282" s="1"/>
      <x:c r="K282" s="1"/>
      <x:c r="L282" s="1"/>
      <x:c r="M282" s="1"/>
      <x:c r="N282" s="1"/>
    </x:row>
    <x:row r="283">
      <x:c r="A283" s="1"/>
      <x:c r="B283" s="1"/>
      <x:c r="C283" s="1"/>
      <x:c r="D283" s="1"/>
      <x:c r="E283" s="1"/>
      <x:c r="F283" s="1"/>
      <x:c r="G283" s="1"/>
      <x:c r="H283" s="1"/>
      <x:c r="I283" s="1"/>
      <x:c r="J283" s="1"/>
      <x:c r="K283" s="1"/>
      <x:c r="L283" s="1"/>
      <x:c r="M283" s="1"/>
      <x:c r="N283" s="1"/>
    </x:row>
    <x:row r="284">
      <x:c r="A284" s="1"/>
      <x:c r="B284" s="1"/>
      <x:c r="C284" s="1"/>
      <x:c r="D284" s="1"/>
      <x:c r="E284" s="1"/>
      <x:c r="F284" s="1"/>
      <x:c r="G284" s="1"/>
      <x:c r="H284" s="1"/>
      <x:c r="I284" s="1"/>
      <x:c r="J284" s="1"/>
      <x:c r="K284" s="1"/>
      <x:c r="L284" s="1"/>
      <x:c r="M284" s="1"/>
      <x:c r="N284" s="1"/>
    </x:row>
    <x:row r="285">
      <x:c r="A285" s="1"/>
      <x:c r="B285" s="1"/>
      <x:c r="C285" s="1"/>
      <x:c r="D285" s="1"/>
      <x:c r="E285" s="1"/>
      <x:c r="F285" s="1"/>
      <x:c r="G285" s="1"/>
      <x:c r="H285" s="1"/>
      <x:c r="I285" s="1"/>
      <x:c r="J285" s="1"/>
      <x:c r="K285" s="1"/>
      <x:c r="L285" s="1"/>
      <x:c r="M285" s="1"/>
      <x:c r="N285" s="1"/>
    </x:row>
    <x:row r="286">
      <x:c r="A286" s="1"/>
      <x:c r="B286" s="1"/>
      <x:c r="C286" s="1"/>
      <x:c r="D286" s="1"/>
      <x:c r="E286" s="1"/>
      <x:c r="F286" s="1"/>
      <x:c r="G286" s="1"/>
      <x:c r="H286" s="1"/>
      <x:c r="I286" s="1"/>
      <x:c r="J286" s="1"/>
      <x:c r="K286" s="1"/>
      <x:c r="L286" s="1"/>
      <x:c r="M286" s="1"/>
      <x:c r="N286" s="1"/>
    </x:row>
    <x:row r="287">
      <x:c r="A287" s="1"/>
      <x:c r="B287" s="1"/>
      <x:c r="C287" s="1"/>
      <x:c r="D287" s="1"/>
      <x:c r="E287" s="1"/>
      <x:c r="F287" s="1"/>
      <x:c r="G287" s="1"/>
      <x:c r="H287" s="1"/>
      <x:c r="I287" s="1"/>
      <x:c r="J287" s="1"/>
      <x:c r="K287" s="1"/>
      <x:c r="L287" s="1"/>
      <x:c r="M287" s="1"/>
      <x:c r="N287" s="1"/>
    </x:row>
    <x:row r="288">
      <x:c r="A288" s="1"/>
      <x:c r="B288" s="1"/>
      <x:c r="C288" s="1"/>
      <x:c r="D288" s="1"/>
      <x:c r="E288" s="1"/>
      <x:c r="F288" s="1"/>
      <x:c r="G288" s="1"/>
      <x:c r="H288" s="1"/>
      <x:c r="I288" s="1"/>
      <x:c r="J288" s="1"/>
      <x:c r="K288" s="1"/>
      <x:c r="L288" s="1"/>
      <x:c r="M288" s="1"/>
      <x:c r="N288" s="1"/>
    </x:row>
    <x:row r="289">
      <x:c r="A289" s="1"/>
      <x:c r="B289" s="1"/>
      <x:c r="C289" s="1"/>
      <x:c r="D289" s="1"/>
      <x:c r="E289" s="1"/>
      <x:c r="F289" s="1"/>
      <x:c r="G289" s="1"/>
      <x:c r="H289" s="1"/>
      <x:c r="I289" s="1"/>
      <x:c r="J289" s="1"/>
      <x:c r="K289" s="1"/>
      <x:c r="L289" s="1"/>
      <x:c r="M289" s="1"/>
      <x:c r="N289" s="1"/>
    </x:row>
    <x:row r="290">
      <x:c r="A290" s="1"/>
      <x:c r="B290" s="1"/>
      <x:c r="C290" s="1"/>
      <x:c r="D290" s="1"/>
      <x:c r="E290" s="1"/>
      <x:c r="F290" s="1"/>
      <x:c r="G290" s="1"/>
      <x:c r="H290" s="1"/>
      <x:c r="I290" s="1"/>
      <x:c r="J290" s="1"/>
      <x:c r="K290" s="1"/>
      <x:c r="L290" s="1"/>
      <x:c r="M290" s="1"/>
      <x:c r="N290" s="1"/>
    </x:row>
    <x:row r="291">
      <x:c r="A291" s="1"/>
      <x:c r="B291" s="1"/>
      <x:c r="C291" s="1"/>
      <x:c r="D291" s="1"/>
      <x:c r="E291" s="1"/>
      <x:c r="F291" s="1"/>
      <x:c r="G291" s="1"/>
      <x:c r="H291" s="1"/>
      <x:c r="I291" s="1"/>
      <x:c r="J291" s="1"/>
      <x:c r="K291" s="1"/>
      <x:c r="L291" s="1"/>
      <x:c r="M291" s="1"/>
      <x:c r="N291" s="1"/>
    </x:row>
    <x:row r="292">
      <x:c r="A292" s="1"/>
      <x:c r="B292" s="1"/>
      <x:c r="C292" s="1"/>
      <x:c r="D292" s="1"/>
      <x:c r="E292" s="1"/>
      <x:c r="F292" s="1"/>
      <x:c r="G292" s="1"/>
      <x:c r="H292" s="1"/>
      <x:c r="I292" s="1"/>
      <x:c r="J292" s="1"/>
      <x:c r="K292" s="1"/>
      <x:c r="L292" s="1"/>
      <x:c r="M292" s="1"/>
      <x:c r="N292" s="1"/>
    </x:row>
    <x:row r="293">
      <x:c r="A293" s="1"/>
      <x:c r="B293" s="1"/>
      <x:c r="C293" s="1"/>
      <x:c r="D293" s="1"/>
      <x:c r="E293" s="1"/>
      <x:c r="F293" s="1"/>
      <x:c r="G293" s="1"/>
      <x:c r="H293" s="1"/>
      <x:c r="I293" s="1"/>
      <x:c r="J293" s="1"/>
      <x:c r="K293" s="1"/>
      <x:c r="L293" s="1"/>
      <x:c r="M293" s="1"/>
      <x:c r="N293" s="1"/>
    </x:row>
    <x:row r="294">
      <x:c r="A294" s="1"/>
      <x:c r="B294" s="1"/>
      <x:c r="C294" s="1"/>
      <x:c r="D294" s="1"/>
      <x:c r="E294" s="1"/>
      <x:c r="F294" s="1"/>
      <x:c r="G294" s="1"/>
      <x:c r="H294" s="1"/>
      <x:c r="I294" s="1"/>
      <x:c r="J294" s="1"/>
      <x:c r="K294" s="1"/>
      <x:c r="L294" s="1"/>
      <x:c r="M294" s="1"/>
      <x:c r="N294" s="1"/>
    </x:row>
    <x:row r="295">
      <x:c r="A295" s="1"/>
      <x:c r="B295" s="1"/>
      <x:c r="C295" s="1"/>
      <x:c r="D295" s="1"/>
      <x:c r="E295" s="1"/>
      <x:c r="F295" s="1"/>
      <x:c r="G295" s="1"/>
      <x:c r="H295" s="1"/>
      <x:c r="I295" s="1"/>
      <x:c r="J295" s="1"/>
      <x:c r="K295" s="1"/>
      <x:c r="L295" s="1"/>
      <x:c r="M295" s="1"/>
      <x:c r="N295" s="1"/>
    </x:row>
    <x:row r="296">
      <x:c r="A296" s="1"/>
      <x:c r="B296" s="1"/>
      <x:c r="C296" s="1"/>
      <x:c r="D296" s="1"/>
      <x:c r="E296" s="1"/>
      <x:c r="F296" s="1"/>
      <x:c r="G296" s="1"/>
      <x:c r="H296" s="1"/>
      <x:c r="I296" s="1"/>
      <x:c r="J296" s="1"/>
      <x:c r="K296" s="1"/>
      <x:c r="L296" s="1"/>
      <x:c r="M296" s="1"/>
      <x:c r="N296" s="1"/>
    </x:row>
    <x:row r="297">
      <x:c r="A297" s="1"/>
      <x:c r="B297" s="1"/>
      <x:c r="C297" s="1"/>
      <x:c r="D297" s="1"/>
      <x:c r="E297" s="1"/>
      <x:c r="F297" s="1"/>
      <x:c r="G297" s="1"/>
      <x:c r="H297" s="1"/>
      <x:c r="I297" s="1"/>
      <x:c r="J297" s="1"/>
      <x:c r="K297" s="1"/>
      <x:c r="L297" s="1"/>
      <x:c r="M297" s="1"/>
      <x:c r="N297" s="1"/>
    </x:row>
    <x:row r="298">
      <x:c r="A298" s="1"/>
      <x:c r="B298" s="1"/>
      <x:c r="C298" s="1"/>
      <x:c r="D298" s="1"/>
      <x:c r="E298" s="1"/>
      <x:c r="F298" s="1"/>
      <x:c r="G298" s="1"/>
      <x:c r="H298" s="1"/>
      <x:c r="I298" s="1"/>
      <x:c r="J298" s="1"/>
      <x:c r="K298" s="1"/>
      <x:c r="L298" s="1"/>
      <x:c r="M298" s="1"/>
      <x:c r="N298" s="1"/>
    </x:row>
    <x:row r="299">
      <x:c r="A299" s="1"/>
      <x:c r="B299" s="1"/>
      <x:c r="C299" s="1"/>
      <x:c r="D299" s="1"/>
      <x:c r="E299" s="1"/>
      <x:c r="F299" s="1"/>
      <x:c r="G299" s="1"/>
      <x:c r="H299" s="1"/>
      <x:c r="I299" s="1"/>
      <x:c r="J299" s="1"/>
      <x:c r="K299" s="1"/>
      <x:c r="L299" s="1"/>
      <x:c r="M299" s="1"/>
      <x:c r="N299" s="1"/>
    </x:row>
    <x:row r="300">
      <x:c r="A300" s="1"/>
      <x:c r="B300" s="1"/>
      <x:c r="C300" s="1"/>
      <x:c r="D300" s="1"/>
      <x:c r="E300" s="1"/>
      <x:c r="F300" s="1"/>
      <x:c r="G300" s="1"/>
      <x:c r="H300" s="1"/>
      <x:c r="I300" s="1"/>
      <x:c r="J300" s="1"/>
      <x:c r="K300" s="1"/>
      <x:c r="L300" s="1"/>
      <x:c r="M300" s="1"/>
      <x:c r="N300" s="1"/>
    </x:row>
    <x:row r="301">
      <x:c r="A301" s="1"/>
      <x:c r="B301" s="1"/>
      <x:c r="C301" s="1"/>
      <x:c r="D301" s="1"/>
      <x:c r="E301" s="1"/>
      <x:c r="F301" s="1"/>
      <x:c r="G301" s="1"/>
      <x:c r="H301" s="1"/>
      <x:c r="I301" s="1"/>
      <x:c r="J301" s="1"/>
      <x:c r="K301" s="1"/>
      <x:c r="L301" s="1"/>
      <x:c r="M301" s="1"/>
      <x:c r="N301" s="1"/>
    </x:row>
    <x:row r="302">
      <x:c r="A302" s="1"/>
      <x:c r="B302" s="1"/>
      <x:c r="C302" s="1"/>
      <x:c r="D302" s="1"/>
      <x:c r="E302" s="1"/>
      <x:c r="F302" s="1"/>
      <x:c r="G302" s="1"/>
      <x:c r="H302" s="1"/>
      <x:c r="I302" s="1"/>
      <x:c r="J302" s="1"/>
      <x:c r="K302" s="1"/>
      <x:c r="L302" s="1"/>
      <x:c r="M302" s="1"/>
      <x:c r="N302" s="1"/>
    </x:row>
    <x:row r="303">
      <x:c r="A303" s="1"/>
      <x:c r="B303" s="1"/>
      <x:c r="C303" s="1"/>
      <x:c r="D303" s="1"/>
      <x:c r="E303" s="1"/>
      <x:c r="F303" s="1"/>
      <x:c r="G303" s="1"/>
      <x:c r="H303" s="1"/>
      <x:c r="I303" s="1"/>
      <x:c r="J303" s="1"/>
      <x:c r="K303" s="1"/>
      <x:c r="L303" s="1"/>
      <x:c r="M303" s="1"/>
      <x:c r="N303" s="1"/>
    </x:row>
    <x:row r="304">
      <x:c r="A304" s="1"/>
      <x:c r="B304" s="1"/>
      <x:c r="C304" s="1"/>
      <x:c r="D304" s="1"/>
      <x:c r="E304" s="1"/>
      <x:c r="F304" s="1"/>
      <x:c r="G304" s="1"/>
      <x:c r="H304" s="1"/>
      <x:c r="I304" s="1"/>
      <x:c r="J304" s="1"/>
      <x:c r="K304" s="1"/>
      <x:c r="L304" s="1"/>
      <x:c r="M304" s="1"/>
      <x:c r="N304" s="1"/>
    </x:row>
    <x:row r="305">
      <x:c r="A305" s="1"/>
      <x:c r="B305" s="1"/>
      <x:c r="C305" s="1"/>
      <x:c r="D305" s="1"/>
      <x:c r="E305" s="1"/>
      <x:c r="F305" s="1"/>
      <x:c r="G305" s="1"/>
      <x:c r="H305" s="1"/>
      <x:c r="I305" s="1"/>
      <x:c r="J305" s="1"/>
      <x:c r="K305" s="1"/>
      <x:c r="L305" s="1"/>
      <x:c r="M305" s="1"/>
      <x:c r="N305" s="1"/>
    </x:row>
    <x:row r="306">
      <x:c r="A306" s="1"/>
      <x:c r="B306" s="1"/>
      <x:c r="C306" s="1"/>
      <x:c r="D306" s="1"/>
      <x:c r="E306" s="1"/>
      <x:c r="F306" s="1"/>
      <x:c r="G306" s="1"/>
      <x:c r="H306" s="1"/>
      <x:c r="I306" s="1"/>
      <x:c r="J306" s="1"/>
      <x:c r="K306" s="1"/>
      <x:c r="L306" s="1"/>
      <x:c r="M306" s="1"/>
      <x:c r="N306" s="1"/>
    </x:row>
    <x:row r="307">
      <x:c r="A307" s="1"/>
      <x:c r="B307" s="1"/>
      <x:c r="C307" s="1"/>
      <x:c r="D307" s="1"/>
      <x:c r="E307" s="1"/>
      <x:c r="F307" s="1"/>
      <x:c r="G307" s="1"/>
      <x:c r="H307" s="1"/>
      <x:c r="I307" s="1"/>
      <x:c r="J307" s="1"/>
      <x:c r="K307" s="1"/>
      <x:c r="L307" s="1"/>
      <x:c r="M307" s="1"/>
      <x:c r="N307" s="1"/>
    </x:row>
    <x:row r="308">
      <x:c r="A308" s="1"/>
      <x:c r="B308" s="1"/>
      <x:c r="C308" s="1"/>
      <x:c r="D308" s="1"/>
      <x:c r="E308" s="1"/>
      <x:c r="F308" s="1"/>
      <x:c r="G308" s="1"/>
      <x:c r="H308" s="1"/>
      <x:c r="I308" s="1"/>
      <x:c r="J308" s="1"/>
      <x:c r="K308" s="1"/>
      <x:c r="L308" s="1"/>
      <x:c r="M308" s="1"/>
      <x:c r="N308" s="1"/>
    </x:row>
    <x:row r="309">
      <x:c r="A309" s="1"/>
      <x:c r="B309" s="1"/>
      <x:c r="C309" s="1"/>
      <x:c r="D309" s="1"/>
      <x:c r="E309" s="1"/>
      <x:c r="F309" s="1"/>
      <x:c r="G309" s="1"/>
      <x:c r="H309" s="1"/>
      <x:c r="I309" s="1"/>
      <x:c r="J309" s="1"/>
      <x:c r="K309" s="1"/>
      <x:c r="L309" s="1"/>
      <x:c r="M309" s="1"/>
      <x:c r="N309" s="1"/>
    </x:row>
    <x:row r="310">
      <x:c r="A310" s="1"/>
      <x:c r="B310" s="1"/>
      <x:c r="C310" s="1"/>
      <x:c r="D310" s="1"/>
      <x:c r="E310" s="1"/>
      <x:c r="F310" s="1"/>
      <x:c r="G310" s="1"/>
      <x:c r="H310" s="1"/>
      <x:c r="I310" s="1"/>
      <x:c r="J310" s="1"/>
      <x:c r="K310" s="1"/>
      <x:c r="L310" s="1"/>
      <x:c r="M310" s="1"/>
      <x:c r="N310" s="1"/>
    </x:row>
    <x:row r="311">
      <x:c r="A311" s="1"/>
      <x:c r="B311" s="1"/>
      <x:c r="C311" s="1"/>
      <x:c r="D311" s="1"/>
      <x:c r="E311" s="1"/>
      <x:c r="F311" s="1"/>
      <x:c r="G311" s="1"/>
      <x:c r="H311" s="1"/>
      <x:c r="I311" s="1"/>
      <x:c r="J311" s="1"/>
      <x:c r="K311" s="1"/>
      <x:c r="L311" s="1"/>
      <x:c r="M311" s="1"/>
      <x:c r="N311" s="1"/>
    </x:row>
    <x:row r="312">
      <x:c r="A312" s="1"/>
      <x:c r="B312" s="1"/>
      <x:c r="C312" s="1"/>
      <x:c r="D312" s="1"/>
      <x:c r="E312" s="1"/>
      <x:c r="F312" s="1"/>
      <x:c r="G312" s="1"/>
      <x:c r="H312" s="1"/>
      <x:c r="I312" s="1"/>
      <x:c r="J312" s="1"/>
      <x:c r="K312" s="1"/>
      <x:c r="L312" s="1"/>
      <x:c r="M312" s="1"/>
      <x:c r="N312" s="1"/>
    </x:row>
    <x:row r="313">
      <x:c r="A313" s="1"/>
      <x:c r="B313" s="1"/>
      <x:c r="C313" s="1"/>
      <x:c r="D313" s="1"/>
      <x:c r="E313" s="1"/>
      <x:c r="F313" s="1"/>
      <x:c r="G313" s="1"/>
      <x:c r="H313" s="1"/>
      <x:c r="I313" s="1"/>
      <x:c r="J313" s="1"/>
      <x:c r="K313" s="1"/>
      <x:c r="L313" s="1"/>
      <x:c r="M313" s="1"/>
      <x:c r="N313" s="1"/>
    </x:row>
    <x:row r="314">
      <x:c r="A314" s="1"/>
      <x:c r="B314" s="1"/>
      <x:c r="C314" s="1"/>
      <x:c r="D314" s="1"/>
      <x:c r="E314" s="1"/>
      <x:c r="F314" s="1"/>
      <x:c r="G314" s="1"/>
      <x:c r="H314" s="1"/>
      <x:c r="I314" s="1"/>
      <x:c r="J314" s="1"/>
      <x:c r="K314" s="1"/>
      <x:c r="L314" s="1"/>
      <x:c r="M314" s="1"/>
      <x:c r="N314" s="1"/>
    </x:row>
    <x:row r="315">
      <x:c r="A315" s="1"/>
      <x:c r="B315" s="1"/>
      <x:c r="C315" s="1"/>
      <x:c r="D315" s="1"/>
      <x:c r="E315" s="1"/>
      <x:c r="F315" s="1"/>
      <x:c r="G315" s="1"/>
      <x:c r="H315" s="1"/>
      <x:c r="I315" s="1"/>
      <x:c r="J315" s="1"/>
      <x:c r="K315" s="1"/>
      <x:c r="L315" s="1"/>
      <x:c r="M315" s="1"/>
      <x:c r="N315" s="1"/>
    </x:row>
    <x:row r="316">
      <x:c r="A316" s="1"/>
      <x:c r="B316" s="1"/>
      <x:c r="C316" s="1"/>
      <x:c r="D316" s="1"/>
      <x:c r="E316" s="1"/>
      <x:c r="F316" s="1"/>
      <x:c r="G316" s="1"/>
      <x:c r="H316" s="1"/>
      <x:c r="I316" s="1"/>
      <x:c r="J316" s="1"/>
      <x:c r="K316" s="1"/>
      <x:c r="L316" s="1"/>
      <x:c r="M316" s="1"/>
      <x:c r="N316" s="1"/>
    </x:row>
    <x:row r="317">
      <x:c r="A317" s="1"/>
      <x:c r="B317" s="1"/>
      <x:c r="C317" s="1"/>
      <x:c r="D317" s="1"/>
      <x:c r="E317" s="1"/>
      <x:c r="F317" s="1"/>
      <x:c r="G317" s="1"/>
      <x:c r="H317" s="1"/>
      <x:c r="I317" s="1"/>
      <x:c r="J317" s="1"/>
      <x:c r="K317" s="1"/>
      <x:c r="L317" s="1"/>
      <x:c r="M317" s="1"/>
      <x:c r="N317" s="1"/>
    </x:row>
    <x:row r="318">
      <x:c r="A318" s="1"/>
      <x:c r="B318" s="1"/>
      <x:c r="C318" s="1"/>
      <x:c r="D318" s="1"/>
      <x:c r="E318" s="1"/>
      <x:c r="F318" s="1"/>
      <x:c r="G318" s="1"/>
      <x:c r="H318" s="1"/>
      <x:c r="I318" s="1"/>
      <x:c r="J318" s="1"/>
      <x:c r="K318" s="1"/>
      <x:c r="L318" s="1"/>
      <x:c r="M318" s="1"/>
      <x:c r="N318" s="1"/>
    </x:row>
    <x:row r="319">
      <x:c r="A319" s="1"/>
      <x:c r="B319" s="1"/>
      <x:c r="C319" s="1"/>
      <x:c r="D319" s="1"/>
      <x:c r="E319" s="1"/>
      <x:c r="F319" s="1"/>
      <x:c r="G319" s="1"/>
      <x:c r="H319" s="1"/>
      <x:c r="I319" s="1"/>
      <x:c r="J319" s="1"/>
      <x:c r="K319" s="1"/>
      <x:c r="L319" s="1"/>
      <x:c r="M319" s="1"/>
      <x:c r="N319" s="1"/>
    </x:row>
    <x:row r="320">
      <x:c r="A320" s="1"/>
      <x:c r="B320" s="1"/>
      <x:c r="C320" s="1"/>
      <x:c r="D320" s="1"/>
      <x:c r="E320" s="1"/>
      <x:c r="F320" s="1"/>
      <x:c r="G320" s="1"/>
      <x:c r="H320" s="1"/>
      <x:c r="I320" s="1"/>
      <x:c r="J320" s="1"/>
      <x:c r="K320" s="1"/>
      <x:c r="L320" s="1"/>
      <x:c r="M320" s="1"/>
      <x:c r="N320" s="1"/>
    </x:row>
    <x:row r="321">
      <x:c r="A321" s="1"/>
      <x:c r="B321" s="1"/>
      <x:c r="C321" s="1"/>
      <x:c r="D321" s="1"/>
      <x:c r="E321" s="1"/>
      <x:c r="F321" s="1"/>
      <x:c r="G321" s="1"/>
      <x:c r="H321" s="1"/>
      <x:c r="I321" s="1"/>
      <x:c r="J321" s="1"/>
      <x:c r="K321" s="1"/>
      <x:c r="L321" s="1"/>
      <x:c r="M321" s="1"/>
      <x:c r="N321" s="1"/>
    </x:row>
    <x:row r="322">
      <x:c r="A322" s="1"/>
      <x:c r="B322" s="1"/>
      <x:c r="C322" s="1"/>
      <x:c r="D322" s="1"/>
      <x:c r="E322" s="1"/>
      <x:c r="F322" s="1"/>
      <x:c r="G322" s="1"/>
      <x:c r="H322" s="1"/>
      <x:c r="I322" s="1"/>
      <x:c r="J322" s="1"/>
      <x:c r="K322" s="1"/>
      <x:c r="L322" s="1"/>
      <x:c r="M322" s="1"/>
      <x:c r="N322" s="1"/>
    </x:row>
    <x:row r="323">
      <x:c r="A323" s="1"/>
      <x:c r="B323" s="1"/>
      <x:c r="C323" s="1"/>
      <x:c r="D323" s="1"/>
      <x:c r="E323" s="1"/>
      <x:c r="F323" s="1"/>
      <x:c r="G323" s="1"/>
      <x:c r="H323" s="1"/>
      <x:c r="I323" s="1"/>
      <x:c r="J323" s="1"/>
      <x:c r="K323" s="1"/>
      <x:c r="L323" s="1"/>
      <x:c r="M323" s="1"/>
      <x:c r="N323" s="1"/>
    </x:row>
    <x:row r="324">
      <x:c r="A324" s="1"/>
      <x:c r="B324" s="1"/>
      <x:c r="C324" s="1"/>
      <x:c r="D324" s="1"/>
      <x:c r="E324" s="1"/>
      <x:c r="F324" s="1"/>
      <x:c r="G324" s="1"/>
      <x:c r="H324" s="1"/>
      <x:c r="I324" s="1"/>
      <x:c r="J324" s="1"/>
      <x:c r="K324" s="1"/>
      <x:c r="L324" s="1"/>
      <x:c r="M324" s="1"/>
      <x:c r="N324" s="1"/>
    </x:row>
    <x:row r="325">
      <x:c r="A325" s="1"/>
      <x:c r="B325" s="1"/>
      <x:c r="C325" s="1"/>
      <x:c r="D325" s="1"/>
      <x:c r="E325" s="1"/>
      <x:c r="F325" s="1"/>
      <x:c r="G325" s="1"/>
      <x:c r="H325" s="1"/>
      <x:c r="I325" s="1"/>
      <x:c r="J325" s="1"/>
      <x:c r="K325" s="1"/>
      <x:c r="L325" s="1"/>
      <x:c r="M325" s="1"/>
      <x:c r="N325" s="1"/>
    </x:row>
    <x:row r="326">
      <x:c r="A326" s="1"/>
      <x:c r="B326" s="1"/>
      <x:c r="C326" s="1"/>
      <x:c r="D326" s="1"/>
      <x:c r="E326" s="1"/>
      <x:c r="F326" s="1"/>
      <x:c r="G326" s="1"/>
      <x:c r="H326" s="1"/>
      <x:c r="I326" s="1"/>
      <x:c r="J326" s="1"/>
      <x:c r="K326" s="1"/>
      <x:c r="L326" s="1"/>
      <x:c r="M326" s="1"/>
      <x:c r="N326" s="1"/>
    </x:row>
    <x:row r="327">
      <x:c r="A327" s="1"/>
      <x:c r="B327" s="1"/>
      <x:c r="C327" s="1"/>
      <x:c r="D327" s="1"/>
      <x:c r="E327" s="1"/>
      <x:c r="F327" s="1"/>
      <x:c r="G327" s="1"/>
      <x:c r="H327" s="1"/>
      <x:c r="I327" s="1"/>
      <x:c r="J327" s="1"/>
      <x:c r="K327" s="1"/>
      <x:c r="L327" s="1"/>
      <x:c r="M327" s="1"/>
      <x:c r="N327" s="1"/>
    </x:row>
    <x:row r="328">
      <x:c r="A328" s="1"/>
      <x:c r="B328" s="1"/>
      <x:c r="C328" s="1"/>
      <x:c r="D328" s="1"/>
      <x:c r="E328" s="1"/>
      <x:c r="F328" s="1"/>
      <x:c r="G328" s="1"/>
      <x:c r="H328" s="1"/>
      <x:c r="I328" s="1"/>
      <x:c r="J328" s="1"/>
      <x:c r="K328" s="1"/>
      <x:c r="L328" s="1"/>
      <x:c r="M328" s="1"/>
      <x:c r="N328" s="1"/>
    </x:row>
    <x:row r="329">
      <x:c r="A329" s="1"/>
      <x:c r="B329" s="1"/>
      <x:c r="C329" s="1"/>
      <x:c r="D329" s="1"/>
      <x:c r="E329" s="1"/>
      <x:c r="F329" s="1"/>
      <x:c r="G329" s="1"/>
      <x:c r="H329" s="1"/>
      <x:c r="I329" s="1"/>
      <x:c r="J329" s="1"/>
      <x:c r="K329" s="1"/>
      <x:c r="L329" s="1"/>
      <x:c r="M329" s="1"/>
      <x:c r="N329" s="1"/>
    </x:row>
    <x:row r="330">
      <x:c r="A330" s="1"/>
      <x:c r="B330" s="1"/>
      <x:c r="C330" s="1"/>
      <x:c r="D330" s="1"/>
      <x:c r="E330" s="1"/>
      <x:c r="F330" s="1"/>
      <x:c r="G330" s="1"/>
      <x:c r="H330" s="1"/>
      <x:c r="I330" s="1"/>
      <x:c r="J330" s="1"/>
      <x:c r="K330" s="1"/>
      <x:c r="L330" s="1"/>
      <x:c r="M330" s="1"/>
      <x:c r="N330" s="1"/>
    </x:row>
    <x:row r="331">
      <x:c r="A331" s="1"/>
      <x:c r="B331" s="1"/>
      <x:c r="C331" s="1"/>
      <x:c r="D331" s="1"/>
      <x:c r="E331" s="1"/>
      <x:c r="F331" s="1"/>
      <x:c r="G331" s="1"/>
      <x:c r="H331" s="1"/>
      <x:c r="I331" s="1"/>
      <x:c r="J331" s="1"/>
      <x:c r="K331" s="1"/>
      <x:c r="L331" s="1"/>
      <x:c r="M331" s="1"/>
      <x:c r="N331" s="1"/>
    </x:row>
    <x:row r="332">
      <x:c r="A332" s="1"/>
      <x:c r="B332" s="1"/>
      <x:c r="C332" s="1"/>
      <x:c r="D332" s="1"/>
      <x:c r="E332" s="1"/>
      <x:c r="F332" s="1"/>
      <x:c r="G332" s="1"/>
      <x:c r="H332" s="1"/>
      <x:c r="I332" s="1"/>
      <x:c r="J332" s="1"/>
      <x:c r="K332" s="1"/>
      <x:c r="L332" s="1"/>
      <x:c r="M332" s="1"/>
      <x:c r="N332" s="1"/>
    </x:row>
    <x:row r="333">
      <x:c r="A333" s="1"/>
      <x:c r="B333" s="1"/>
      <x:c r="C333" s="1"/>
      <x:c r="D333" s="1"/>
      <x:c r="E333" s="1"/>
      <x:c r="F333" s="1"/>
      <x:c r="G333" s="1"/>
      <x:c r="H333" s="1"/>
      <x:c r="I333" s="1"/>
      <x:c r="J333" s="1"/>
      <x:c r="K333" s="1"/>
      <x:c r="L333" s="1"/>
      <x:c r="M333" s="1"/>
      <x:c r="N333" s="1"/>
    </x:row>
    <x:row r="334">
      <x:c r="A334" s="1"/>
      <x:c r="B334" s="1"/>
      <x:c r="C334" s="1"/>
      <x:c r="D334" s="1"/>
      <x:c r="E334" s="1"/>
      <x:c r="F334" s="1"/>
      <x:c r="G334" s="1"/>
      <x:c r="H334" s="1"/>
      <x:c r="I334" s="1"/>
      <x:c r="J334" s="1"/>
      <x:c r="K334" s="1"/>
      <x:c r="L334" s="1"/>
      <x:c r="M334" s="1"/>
      <x:c r="N334" s="1"/>
    </x:row>
    <x:row r="335">
      <x:c r="A335" s="1"/>
      <x:c r="B335" s="1"/>
      <x:c r="C335" s="1"/>
      <x:c r="D335" s="1"/>
      <x:c r="E335" s="1"/>
      <x:c r="F335" s="1"/>
      <x:c r="G335" s="1"/>
      <x:c r="H335" s="1"/>
      <x:c r="I335" s="1"/>
      <x:c r="J335" s="1"/>
      <x:c r="K335" s="1"/>
      <x:c r="L335" s="1"/>
      <x:c r="M335" s="1"/>
      <x:c r="N335" s="1"/>
    </x:row>
    <x:row r="336">
      <x:c r="A336" s="1"/>
      <x:c r="B336" s="1"/>
      <x:c r="C336" s="1"/>
      <x:c r="D336" s="1"/>
      <x:c r="E336" s="1"/>
      <x:c r="F336" s="1"/>
      <x:c r="G336" s="1"/>
      <x:c r="H336" s="1"/>
      <x:c r="I336" s="1"/>
      <x:c r="J336" s="1"/>
      <x:c r="K336" s="1"/>
      <x:c r="L336" s="1"/>
      <x:c r="M336" s="1"/>
      <x:c r="N336" s="1"/>
    </x:row>
    <x:row r="337">
      <x:c r="A337" s="1"/>
      <x:c r="B337" s="1"/>
      <x:c r="C337" s="1"/>
      <x:c r="D337" s="1"/>
      <x:c r="E337" s="1"/>
      <x:c r="F337" s="1"/>
      <x:c r="G337" s="1"/>
      <x:c r="H337" s="1"/>
      <x:c r="I337" s="1"/>
      <x:c r="J337" s="1"/>
      <x:c r="K337" s="1"/>
      <x:c r="L337" s="1"/>
      <x:c r="M337" s="1"/>
      <x:c r="N337" s="1"/>
    </x:row>
    <x:row r="338">
      <x:c r="A338" s="1"/>
      <x:c r="B338" s="1"/>
      <x:c r="C338" s="1"/>
      <x:c r="D338" s="1"/>
      <x:c r="E338" s="1"/>
      <x:c r="F338" s="1"/>
      <x:c r="G338" s="1"/>
      <x:c r="H338" s="1"/>
      <x:c r="I338" s="1"/>
      <x:c r="J338" s="1"/>
      <x:c r="K338" s="1"/>
      <x:c r="L338" s="1"/>
      <x:c r="M338" s="1"/>
      <x:c r="N338" s="1"/>
    </x:row>
    <x:row r="339">
      <x:c r="A339" s="1"/>
      <x:c r="B339" s="1"/>
      <x:c r="C339" s="1"/>
      <x:c r="D339" s="1"/>
      <x:c r="E339" s="1"/>
      <x:c r="F339" s="1"/>
      <x:c r="G339" s="1"/>
      <x:c r="H339" s="1"/>
      <x:c r="I339" s="1"/>
      <x:c r="J339" s="1"/>
      <x:c r="K339" s="1"/>
      <x:c r="L339" s="1"/>
      <x:c r="M339" s="1"/>
      <x:c r="N339" s="1"/>
    </x:row>
    <x:row r="340">
      <x:c r="A340" s="1"/>
      <x:c r="B340" s="1"/>
      <x:c r="C340" s="1"/>
      <x:c r="D340" s="1"/>
      <x:c r="E340" s="1"/>
      <x:c r="F340" s="1"/>
      <x:c r="G340" s="1"/>
      <x:c r="H340" s="1"/>
      <x:c r="I340" s="1"/>
      <x:c r="J340" s="1"/>
      <x:c r="K340" s="1"/>
      <x:c r="L340" s="1"/>
      <x:c r="M340" s="1"/>
      <x:c r="N340" s="1"/>
    </x:row>
    <x:row r="341">
      <x:c r="A341" s="1"/>
      <x:c r="B341" s="1"/>
      <x:c r="C341" s="1"/>
      <x:c r="D341" s="1"/>
      <x:c r="E341" s="1"/>
      <x:c r="F341" s="1"/>
      <x:c r="G341" s="1"/>
      <x:c r="H341" s="1"/>
      <x:c r="I341" s="1"/>
      <x:c r="J341" s="1"/>
      <x:c r="K341" s="1"/>
      <x:c r="L341" s="1"/>
      <x:c r="M341" s="1"/>
      <x:c r="N341" s="1"/>
    </x:row>
    <x:row r="342">
      <x:c r="A342" s="1"/>
      <x:c r="B342" s="1"/>
      <x:c r="C342" s="1"/>
      <x:c r="D342" s="1"/>
      <x:c r="E342" s="1"/>
      <x:c r="F342" s="1"/>
      <x:c r="G342" s="1"/>
      <x:c r="H342" s="1"/>
      <x:c r="I342" s="1"/>
      <x:c r="J342" s="1"/>
      <x:c r="K342" s="1"/>
      <x:c r="L342" s="1"/>
      <x:c r="M342" s="1"/>
      <x:c r="N342" s="1"/>
    </x:row>
    <x:row r="343">
      <x:c r="A343" s="1"/>
      <x:c r="B343" s="1"/>
      <x:c r="C343" s="1"/>
      <x:c r="D343" s="1"/>
      <x:c r="E343" s="1"/>
      <x:c r="F343" s="1"/>
      <x:c r="G343" s="1"/>
      <x:c r="H343" s="1"/>
      <x:c r="I343" s="1"/>
      <x:c r="J343" s="1"/>
      <x:c r="K343" s="1"/>
      <x:c r="L343" s="1"/>
      <x:c r="M343" s="1"/>
      <x:c r="N343" s="1"/>
    </x:row>
    <x:row r="344">
      <x:c r="A344" s="1"/>
      <x:c r="B344" s="1"/>
      <x:c r="C344" s="1"/>
      <x:c r="D344" s="1"/>
      <x:c r="E344" s="1"/>
      <x:c r="F344" s="1"/>
      <x:c r="G344" s="1"/>
      <x:c r="H344" s="1"/>
      <x:c r="I344" s="1"/>
      <x:c r="J344" s="1"/>
      <x:c r="K344" s="1"/>
      <x:c r="L344" s="1"/>
      <x:c r="M344" s="1"/>
      <x:c r="N344" s="1"/>
    </x:row>
    <x:row r="345">
      <x:c r="A345" s="1"/>
      <x:c r="B345" s="1"/>
      <x:c r="C345" s="1"/>
      <x:c r="D345" s="1"/>
      <x:c r="E345" s="1"/>
      <x:c r="F345" s="1"/>
      <x:c r="G345" s="1"/>
      <x:c r="H345" s="1"/>
      <x:c r="I345" s="1"/>
      <x:c r="J345" s="1"/>
      <x:c r="K345" s="1"/>
      <x:c r="L345" s="1"/>
      <x:c r="M345" s="1"/>
      <x:c r="N345" s="1"/>
    </x:row>
    <x:row r="346">
      <x:c r="A346" s="1"/>
      <x:c r="B346" s="1"/>
      <x:c r="C346" s="1"/>
      <x:c r="D346" s="1"/>
      <x:c r="E346" s="1"/>
      <x:c r="F346" s="1"/>
      <x:c r="G346" s="1"/>
      <x:c r="H346" s="1"/>
      <x:c r="I346" s="1"/>
      <x:c r="J346" s="1"/>
      <x:c r="K346" s="1"/>
      <x:c r="L346" s="1"/>
      <x:c r="M346" s="1"/>
      <x:c r="N346" s="1"/>
    </x:row>
    <x:row r="347">
      <x:c r="A347" s="1"/>
      <x:c r="B347" s="1"/>
      <x:c r="C347" s="1"/>
      <x:c r="D347" s="1"/>
      <x:c r="E347" s="1"/>
      <x:c r="F347" s="1"/>
      <x:c r="G347" s="1"/>
      <x:c r="H347" s="1"/>
      <x:c r="I347" s="1"/>
      <x:c r="J347" s="1"/>
      <x:c r="K347" s="1"/>
      <x:c r="L347" s="1"/>
      <x:c r="M347" s="1"/>
      <x:c r="N347" s="1"/>
    </x:row>
    <x:row r="348">
      <x:c r="A348" s="1"/>
      <x:c r="B348" s="1"/>
      <x:c r="C348" s="1"/>
      <x:c r="D348" s="1"/>
      <x:c r="E348" s="1"/>
      <x:c r="F348" s="1"/>
      <x:c r="G348" s="1"/>
      <x:c r="H348" s="1"/>
      <x:c r="I348" s="1"/>
      <x:c r="J348" s="1"/>
      <x:c r="K348" s="1"/>
      <x:c r="L348" s="1"/>
      <x:c r="M348" s="1"/>
      <x:c r="N348" s="1"/>
    </x:row>
    <x:row r="349">
      <x:c r="A349" s="1"/>
      <x:c r="B349" s="1"/>
      <x:c r="C349" s="1"/>
      <x:c r="D349" s="1"/>
      <x:c r="E349" s="1"/>
      <x:c r="F349" s="1"/>
      <x:c r="G349" s="1"/>
      <x:c r="H349" s="1"/>
      <x:c r="I349" s="1"/>
      <x:c r="J349" s="1"/>
      <x:c r="K349" s="1"/>
      <x:c r="L349" s="1"/>
      <x:c r="M349" s="1"/>
      <x:c r="N349" s="1"/>
    </x:row>
    <x:row r="350">
      <x:c r="A350" s="1"/>
      <x:c r="B350" s="1"/>
      <x:c r="C350" s="1"/>
      <x:c r="D350" s="1"/>
      <x:c r="E350" s="1"/>
      <x:c r="F350" s="1"/>
      <x:c r="G350" s="1"/>
      <x:c r="H350" s="1"/>
      <x:c r="I350" s="1"/>
      <x:c r="J350" s="1"/>
      <x:c r="K350" s="1"/>
      <x:c r="L350" s="1"/>
      <x:c r="M350" s="1"/>
      <x:c r="N350" s="1"/>
    </x:row>
    <x:row r="351">
      <x:c r="A351" s="1"/>
      <x:c r="B351" s="1"/>
      <x:c r="C351" s="1"/>
      <x:c r="D351" s="1"/>
      <x:c r="E351" s="1"/>
      <x:c r="F351" s="1"/>
      <x:c r="G351" s="1"/>
      <x:c r="H351" s="1"/>
      <x:c r="I351" s="1"/>
      <x:c r="J351" s="1"/>
      <x:c r="K351" s="1"/>
      <x:c r="L351" s="1"/>
      <x:c r="M351" s="1"/>
      <x:c r="N351" s="1"/>
    </x:row>
    <x:row r="352">
      <x:c r="A352" s="1"/>
      <x:c r="B352" s="1"/>
      <x:c r="C352" s="1"/>
      <x:c r="D352" s="1"/>
      <x:c r="E352" s="1"/>
      <x:c r="F352" s="1"/>
      <x:c r="G352" s="1"/>
      <x:c r="H352" s="1"/>
      <x:c r="I352" s="1"/>
      <x:c r="J352" s="1"/>
      <x:c r="K352" s="1"/>
      <x:c r="L352" s="1"/>
      <x:c r="M352" s="1"/>
      <x:c r="N352" s="1"/>
    </x:row>
    <x:row r="353">
      <x:c r="A353" s="1"/>
      <x:c r="B353" s="1"/>
      <x:c r="C353" s="1"/>
      <x:c r="D353" s="1"/>
      <x:c r="E353" s="1"/>
      <x:c r="F353" s="1"/>
      <x:c r="G353" s="1"/>
      <x:c r="H353" s="1"/>
      <x:c r="I353" s="1"/>
      <x:c r="J353" s="1"/>
      <x:c r="K353" s="1"/>
      <x:c r="L353" s="1"/>
      <x:c r="M353" s="1"/>
      <x:c r="N353" s="1"/>
    </x:row>
    <x:row r="354">
      <x:c r="A354" s="1"/>
      <x:c r="B354" s="1"/>
      <x:c r="C354" s="1"/>
      <x:c r="D354" s="1"/>
      <x:c r="E354" s="1"/>
      <x:c r="F354" s="1"/>
      <x:c r="G354" s="1"/>
      <x:c r="H354" s="1"/>
      <x:c r="I354" s="1"/>
      <x:c r="J354" s="1"/>
      <x:c r="K354" s="1"/>
      <x:c r="L354" s="1"/>
      <x:c r="M354" s="1"/>
      <x:c r="N354" s="1"/>
    </x:row>
    <x:row r="355">
      <x:c r="A355" s="1"/>
      <x:c r="B355" s="1"/>
      <x:c r="C355" s="1"/>
      <x:c r="D355" s="1"/>
      <x:c r="E355" s="1"/>
      <x:c r="F355" s="1"/>
      <x:c r="G355" s="1"/>
      <x:c r="H355" s="1"/>
      <x:c r="I355" s="1"/>
      <x:c r="J355" s="1"/>
      <x:c r="K355" s="1"/>
      <x:c r="L355" s="1"/>
      <x:c r="M355" s="1"/>
      <x:c r="N355" s="1"/>
    </x:row>
    <x:row r="356">
      <x:c r="A356" s="1"/>
      <x:c r="B356" s="1"/>
      <x:c r="C356" s="1"/>
      <x:c r="D356" s="1"/>
      <x:c r="E356" s="1"/>
      <x:c r="F356" s="1"/>
      <x:c r="G356" s="1"/>
      <x:c r="H356" s="1"/>
      <x:c r="I356" s="1"/>
      <x:c r="J356" s="1"/>
      <x:c r="K356" s="1"/>
      <x:c r="L356" s="1"/>
      <x:c r="M356" s="1"/>
      <x:c r="N356" s="1"/>
    </x:row>
    <x:row r="357">
      <x:c r="A357" s="1"/>
      <x:c r="B357" s="1"/>
      <x:c r="C357" s="1"/>
      <x:c r="D357" s="1"/>
      <x:c r="E357" s="1"/>
      <x:c r="F357" s="1"/>
      <x:c r="G357" s="1"/>
      <x:c r="H357" s="1"/>
      <x:c r="I357" s="1"/>
      <x:c r="J357" s="1"/>
      <x:c r="K357" s="1"/>
      <x:c r="L357" s="1"/>
      <x:c r="M357" s="1"/>
      <x:c r="N357" s="1"/>
    </x:row>
    <x:row r="358">
      <x:c r="A358" s="1"/>
      <x:c r="B358" s="1"/>
      <x:c r="C358" s="1"/>
      <x:c r="D358" s="1"/>
      <x:c r="E358" s="1"/>
      <x:c r="F358" s="1"/>
      <x:c r="G358" s="1"/>
      <x:c r="H358" s="1"/>
      <x:c r="I358" s="1"/>
      <x:c r="J358" s="1"/>
      <x:c r="K358" s="1"/>
      <x:c r="L358" s="1"/>
      <x:c r="M358" s="1"/>
      <x:c r="N358" s="1"/>
    </x:row>
    <x:row r="359">
      <x:c r="A359" s="1"/>
      <x:c r="B359" s="1"/>
      <x:c r="C359" s="1"/>
      <x:c r="D359" s="1"/>
      <x:c r="E359" s="1"/>
      <x:c r="F359" s="1"/>
      <x:c r="G359" s="1"/>
      <x:c r="H359" s="1"/>
      <x:c r="I359" s="1"/>
      <x:c r="J359" s="1"/>
      <x:c r="K359" s="1"/>
      <x:c r="L359" s="1"/>
      <x:c r="M359" s="1"/>
      <x:c r="N359" s="1"/>
    </x:row>
    <x:row r="360">
      <x:c r="A360" s="1"/>
      <x:c r="B360" s="1"/>
      <x:c r="C360" s="1"/>
      <x:c r="D360" s="1"/>
      <x:c r="E360" s="1"/>
      <x:c r="F360" s="1"/>
      <x:c r="G360" s="1"/>
      <x:c r="H360" s="1"/>
      <x:c r="I360" s="1"/>
      <x:c r="J360" s="1"/>
      <x:c r="K360" s="1"/>
      <x:c r="L360" s="1"/>
      <x:c r="M360" s="1"/>
      <x:c r="N360" s="1"/>
    </x:row>
    <x:row r="361">
      <x:c r="A361" s="1"/>
      <x:c r="B361" s="1"/>
      <x:c r="C361" s="1"/>
      <x:c r="D361" s="1"/>
      <x:c r="E361" s="1"/>
      <x:c r="F361" s="1"/>
      <x:c r="G361" s="1"/>
      <x:c r="H361" s="1"/>
      <x:c r="I361" s="1"/>
      <x:c r="J361" s="1"/>
      <x:c r="K361" s="1"/>
      <x:c r="L361" s="1"/>
      <x:c r="M361" s="1"/>
      <x:c r="N361" s="1"/>
    </x:row>
    <x:row r="362">
      <x:c r="A362" s="1"/>
      <x:c r="B362" s="1"/>
      <x:c r="C362" s="1"/>
      <x:c r="D362" s="1"/>
      <x:c r="E362" s="1"/>
      <x:c r="F362" s="1"/>
      <x:c r="G362" s="1"/>
      <x:c r="H362" s="1"/>
      <x:c r="I362" s="1"/>
      <x:c r="J362" s="1"/>
      <x:c r="K362" s="1"/>
      <x:c r="L362" s="1"/>
      <x:c r="M362" s="1"/>
      <x:c r="N362" s="1"/>
    </x:row>
    <x:row r="363">
      <x:c r="A363" s="1"/>
      <x:c r="B363" s="1"/>
      <x:c r="C363" s="1"/>
      <x:c r="D363" s="1"/>
      <x:c r="E363" s="1"/>
      <x:c r="F363" s="1"/>
      <x:c r="G363" s="1"/>
      <x:c r="H363" s="1"/>
      <x:c r="I363" s="1"/>
      <x:c r="J363" s="1"/>
      <x:c r="K363" s="1"/>
      <x:c r="L363" s="1"/>
      <x:c r="M363" s="1"/>
      <x:c r="N363" s="1"/>
    </x:row>
    <x:row r="364">
      <x:c r="A364" s="1"/>
      <x:c r="B364" s="1"/>
      <x:c r="C364" s="1"/>
      <x:c r="D364" s="1"/>
      <x:c r="E364" s="1"/>
      <x:c r="F364" s="1"/>
      <x:c r="G364" s="1"/>
      <x:c r="H364" s="1"/>
      <x:c r="I364" s="1"/>
      <x:c r="J364" s="1"/>
      <x:c r="K364" s="1"/>
      <x:c r="L364" s="1"/>
      <x:c r="M364" s="1"/>
      <x:c r="N364" s="1"/>
    </x:row>
    <x:row r="365">
      <x:c r="A365" s="1"/>
      <x:c r="B365" s="1"/>
      <x:c r="C365" s="1"/>
      <x:c r="D365" s="1"/>
      <x:c r="E365" s="1"/>
      <x:c r="F365" s="1"/>
      <x:c r="G365" s="1"/>
      <x:c r="H365" s="1"/>
      <x:c r="I365" s="1"/>
      <x:c r="J365" s="1"/>
      <x:c r="K365" s="1"/>
      <x:c r="L365" s="1"/>
      <x:c r="M365" s="1"/>
      <x:c r="N365" s="1"/>
    </x:row>
    <x:row r="366">
      <x:c r="A366" s="1"/>
      <x:c r="B366" s="1"/>
      <x:c r="C366" s="1"/>
      <x:c r="D366" s="1"/>
      <x:c r="E366" s="1"/>
      <x:c r="F366" s="1"/>
      <x:c r="G366" s="1"/>
      <x:c r="H366" s="1"/>
      <x:c r="I366" s="1"/>
      <x:c r="J366" s="1"/>
      <x:c r="K366" s="1"/>
      <x:c r="L366" s="1"/>
      <x:c r="M366" s="1"/>
      <x:c r="N366" s="1"/>
    </x:row>
    <x:row r="367">
      <x:c r="A367" s="1"/>
      <x:c r="B367" s="1"/>
      <x:c r="C367" s="1"/>
      <x:c r="D367" s="1"/>
      <x:c r="E367" s="1"/>
      <x:c r="F367" s="1"/>
      <x:c r="G367" s="1"/>
      <x:c r="H367" s="1"/>
      <x:c r="I367" s="1"/>
      <x:c r="J367" s="1"/>
      <x:c r="K367" s="1"/>
      <x:c r="L367" s="1"/>
      <x:c r="M367" s="1"/>
      <x:c r="N367" s="1"/>
    </x:row>
    <x:row r="368">
      <x:c r="A368" s="1"/>
      <x:c r="B368" s="1"/>
      <x:c r="C368" s="1"/>
      <x:c r="D368" s="1"/>
      <x:c r="E368" s="1"/>
      <x:c r="F368" s="1"/>
      <x:c r="G368" s="1"/>
      <x:c r="H368" s="1"/>
      <x:c r="I368" s="1"/>
      <x:c r="J368" s="1"/>
      <x:c r="K368" s="1"/>
      <x:c r="L368" s="1"/>
      <x:c r="M368" s="1"/>
      <x:c r="N368" s="1"/>
    </x:row>
    <x:row r="369">
      <x:c r="A369" s="1"/>
      <x:c r="B369" s="1"/>
      <x:c r="C369" s="1"/>
      <x:c r="D369" s="1"/>
      <x:c r="E369" s="1"/>
      <x:c r="F369" s="1"/>
      <x:c r="G369" s="1"/>
      <x:c r="H369" s="1"/>
      <x:c r="I369" s="1"/>
      <x:c r="J369" s="1"/>
      <x:c r="K369" s="1"/>
      <x:c r="L369" s="1"/>
      <x:c r="M369" s="1"/>
      <x:c r="N369" s="1"/>
    </x:row>
    <x:row r="370">
      <x:c r="A370" s="1"/>
      <x:c r="B370" s="1"/>
      <x:c r="C370" s="1"/>
      <x:c r="D370" s="1"/>
      <x:c r="E370" s="1"/>
      <x:c r="F370" s="1"/>
      <x:c r="G370" s="1"/>
      <x:c r="H370" s="1"/>
      <x:c r="I370" s="1"/>
      <x:c r="J370" s="1"/>
      <x:c r="K370" s="1"/>
      <x:c r="L370" s="1"/>
      <x:c r="M370" s="1"/>
      <x:c r="N370" s="1"/>
    </x:row>
    <x:row r="371">
      <x:c r="A371" s="1"/>
      <x:c r="B371" s="1"/>
      <x:c r="C371" s="1"/>
      <x:c r="D371" s="1"/>
      <x:c r="E371" s="1"/>
      <x:c r="F371" s="1"/>
      <x:c r="G371" s="1"/>
      <x:c r="H371" s="1"/>
      <x:c r="I371" s="1"/>
      <x:c r="J371" s="1"/>
      <x:c r="K371" s="1"/>
      <x:c r="L371" s="1"/>
      <x:c r="M371" s="1"/>
      <x:c r="N371" s="1"/>
    </x:row>
    <x:row r="372">
      <x:c r="A372" s="1"/>
      <x:c r="B372" s="1"/>
      <x:c r="C372" s="1"/>
      <x:c r="D372" s="1"/>
      <x:c r="E372" s="1"/>
      <x:c r="F372" s="1"/>
      <x:c r="G372" s="1"/>
      <x:c r="H372" s="1"/>
      <x:c r="I372" s="1"/>
      <x:c r="J372" s="1"/>
      <x:c r="K372" s="1"/>
      <x:c r="L372" s="1"/>
      <x:c r="M372" s="1"/>
      <x:c r="N372" s="1"/>
    </x:row>
    <x:row r="373">
      <x:c r="A373" s="1"/>
      <x:c r="B373" s="1"/>
      <x:c r="C373" s="1"/>
      <x:c r="D373" s="1"/>
      <x:c r="E373" s="1"/>
      <x:c r="F373" s="1"/>
      <x:c r="G373" s="1"/>
      <x:c r="H373" s="1"/>
      <x:c r="I373" s="1"/>
      <x:c r="J373" s="1"/>
      <x:c r="K373" s="1"/>
      <x:c r="L373" s="1"/>
      <x:c r="M373" s="1"/>
      <x:c r="N373" s="1"/>
    </x:row>
    <x:row r="374">
      <x:c r="A374" s="1"/>
      <x:c r="B374" s="1"/>
      <x:c r="C374" s="1"/>
      <x:c r="D374" s="1"/>
      <x:c r="E374" s="1"/>
      <x:c r="F374" s="1"/>
      <x:c r="G374" s="1"/>
      <x:c r="H374" s="1"/>
      <x:c r="I374" s="1"/>
      <x:c r="J374" s="1"/>
      <x:c r="K374" s="1"/>
      <x:c r="L374" s="1"/>
      <x:c r="M374" s="1"/>
      <x:c r="N374" s="1"/>
    </x:row>
    <x:row r="375">
      <x:c r="A375" s="1"/>
      <x:c r="B375" s="1"/>
      <x:c r="C375" s="1"/>
      <x:c r="D375" s="1"/>
      <x:c r="E375" s="1"/>
      <x:c r="F375" s="1"/>
      <x:c r="G375" s="1"/>
      <x:c r="H375" s="1"/>
      <x:c r="I375" s="1"/>
      <x:c r="J375" s="1"/>
      <x:c r="K375" s="1"/>
      <x:c r="L375" s="1"/>
      <x:c r="M375" s="1"/>
      <x:c r="N375" s="1"/>
    </x:row>
    <x:row r="376">
      <x:c r="A376" s="1"/>
      <x:c r="B376" s="1"/>
      <x:c r="C376" s="1"/>
      <x:c r="D376" s="1"/>
      <x:c r="E376" s="1"/>
      <x:c r="F376" s="1"/>
      <x:c r="G376" s="1"/>
      <x:c r="H376" s="1"/>
      <x:c r="I376" s="1"/>
      <x:c r="J376" s="1"/>
      <x:c r="K376" s="1"/>
      <x:c r="L376" s="1"/>
      <x:c r="M376" s="1"/>
      <x:c r="N376" s="1"/>
    </x:row>
    <x:row r="377">
      <x:c r="A377" s="1"/>
      <x:c r="B377" s="1"/>
      <x:c r="C377" s="1"/>
      <x:c r="D377" s="1"/>
      <x:c r="E377" s="1"/>
      <x:c r="F377" s="1"/>
      <x:c r="G377" s="1"/>
      <x:c r="H377" s="1"/>
      <x:c r="I377" s="1"/>
      <x:c r="J377" s="1"/>
      <x:c r="K377" s="1"/>
      <x:c r="L377" s="1"/>
      <x:c r="M377" s="1"/>
      <x:c r="N377" s="1"/>
    </x:row>
    <x:row r="378">
      <x:c r="A378" s="1"/>
      <x:c r="B378" s="1"/>
      <x:c r="C378" s="1"/>
      <x:c r="D378" s="1"/>
      <x:c r="E378" s="1"/>
      <x:c r="F378" s="1"/>
      <x:c r="G378" s="1"/>
      <x:c r="H378" s="1"/>
      <x:c r="I378" s="1"/>
      <x:c r="J378" s="1"/>
      <x:c r="K378" s="1"/>
      <x:c r="L378" s="1"/>
      <x:c r="M378" s="1"/>
      <x:c r="N378" s="1"/>
    </x:row>
    <x:row r="379">
      <x:c r="A379" s="1"/>
      <x:c r="B379" s="1"/>
      <x:c r="C379" s="1"/>
      <x:c r="D379" s="1"/>
      <x:c r="E379" s="1"/>
      <x:c r="F379" s="1"/>
      <x:c r="G379" s="1"/>
      <x:c r="H379" s="1"/>
      <x:c r="I379" s="1"/>
      <x:c r="J379" s="1"/>
      <x:c r="K379" s="1"/>
      <x:c r="L379" s="1"/>
      <x:c r="M379" s="1"/>
      <x:c r="N379" s="1"/>
    </x:row>
    <x:row r="380">
      <x:c r="A380" s="1"/>
      <x:c r="B380" s="1"/>
      <x:c r="C380" s="1"/>
      <x:c r="D380" s="1"/>
      <x:c r="E380" s="1"/>
      <x:c r="F380" s="1"/>
      <x:c r="G380" s="1"/>
      <x:c r="H380" s="1"/>
      <x:c r="I380" s="1"/>
      <x:c r="J380" s="1"/>
      <x:c r="K380" s="1"/>
      <x:c r="L380" s="1"/>
      <x:c r="M380" s="1"/>
      <x:c r="N380" s="1"/>
    </x:row>
    <x:row r="381">
      <x:c r="A381" s="1"/>
      <x:c r="B381" s="1"/>
      <x:c r="C381" s="1"/>
      <x:c r="D381" s="1"/>
      <x:c r="E381" s="1"/>
      <x:c r="F381" s="1"/>
      <x:c r="G381" s="1"/>
      <x:c r="H381" s="1"/>
      <x:c r="I381" s="1"/>
      <x:c r="J381" s="1"/>
      <x:c r="K381" s="1"/>
      <x:c r="L381" s="1"/>
      <x:c r="M381" s="1"/>
      <x:c r="N381" s="1"/>
    </x:row>
    <x:row r="382">
      <x:c r="A382" s="1"/>
      <x:c r="B382" s="1"/>
      <x:c r="C382" s="1"/>
      <x:c r="D382" s="1"/>
      <x:c r="E382" s="1"/>
      <x:c r="F382" s="1"/>
      <x:c r="G382" s="1"/>
      <x:c r="H382" s="1"/>
      <x:c r="I382" s="1"/>
      <x:c r="J382" s="1"/>
      <x:c r="K382" s="1"/>
      <x:c r="L382" s="1"/>
      <x:c r="M382" s="1"/>
      <x:c r="N382" s="1"/>
    </x:row>
    <x:row r="383">
      <x:c r="A383" s="1"/>
      <x:c r="B383" s="1"/>
      <x:c r="C383" s="1"/>
      <x:c r="D383" s="1"/>
      <x:c r="E383" s="1"/>
      <x:c r="F383" s="1"/>
      <x:c r="G383" s="1"/>
      <x:c r="H383" s="1"/>
      <x:c r="I383" s="1"/>
      <x:c r="J383" s="1"/>
      <x:c r="K383" s="1"/>
      <x:c r="L383" s="1"/>
      <x:c r="M383" s="1"/>
      <x:c r="N383" s="1"/>
    </x:row>
    <x:row r="384">
      <x:c r="A384" s="1"/>
      <x:c r="B384" s="1"/>
      <x:c r="C384" s="1"/>
      <x:c r="D384" s="1"/>
      <x:c r="E384" s="1"/>
      <x:c r="F384" s="1"/>
      <x:c r="G384" s="1"/>
      <x:c r="H384" s="1"/>
      <x:c r="I384" s="1"/>
      <x:c r="J384" s="1"/>
      <x:c r="K384" s="1"/>
      <x:c r="L384" s="1"/>
      <x:c r="M384" s="1"/>
      <x:c r="N384" s="1"/>
    </x:row>
    <x:row r="385">
      <x:c r="A385" s="1"/>
      <x:c r="B385" s="1"/>
      <x:c r="C385" s="1"/>
      <x:c r="D385" s="1"/>
      <x:c r="E385" s="1"/>
      <x:c r="F385" s="1"/>
      <x:c r="G385" s="1"/>
      <x:c r="H385" s="1"/>
      <x:c r="I385" s="1"/>
      <x:c r="J385" s="1"/>
      <x:c r="K385" s="1"/>
      <x:c r="L385" s="1"/>
      <x:c r="M385" s="1"/>
      <x:c r="N385" s="1"/>
    </x:row>
    <x:row r="386">
      <x:c r="A386" s="1"/>
      <x:c r="B386" s="1"/>
      <x:c r="C386" s="1"/>
      <x:c r="D386" s="1"/>
      <x:c r="E386" s="1"/>
      <x:c r="F386" s="1"/>
      <x:c r="G386" s="1"/>
      <x:c r="H386" s="1"/>
      <x:c r="I386" s="1"/>
      <x:c r="J386" s="1"/>
      <x:c r="K386" s="1"/>
      <x:c r="L386" s="1"/>
      <x:c r="M386" s="1"/>
      <x:c r="N386" s="1"/>
    </x:row>
    <x:row r="387">
      <x:c r="A387" s="1"/>
      <x:c r="B387" s="1"/>
      <x:c r="C387" s="1"/>
      <x:c r="D387" s="1"/>
      <x:c r="E387" s="1"/>
      <x:c r="F387" s="1"/>
      <x:c r="G387" s="1"/>
      <x:c r="H387" s="1"/>
      <x:c r="I387" s="1"/>
      <x:c r="J387" s="1"/>
      <x:c r="K387" s="1"/>
      <x:c r="L387" s="1"/>
      <x:c r="M387" s="1"/>
      <x:c r="N387" s="1"/>
    </x:row>
    <x:row r="388">
      <x:c r="A388" s="1"/>
      <x:c r="B388" s="1"/>
      <x:c r="C388" s="1"/>
      <x:c r="D388" s="1"/>
      <x:c r="E388" s="1"/>
      <x:c r="F388" s="1"/>
      <x:c r="G388" s="1"/>
      <x:c r="H388" s="1"/>
      <x:c r="I388" s="1"/>
      <x:c r="J388" s="1"/>
      <x:c r="K388" s="1"/>
      <x:c r="L388" s="1"/>
      <x:c r="M388" s="1"/>
      <x:c r="N388" s="1"/>
    </x:row>
    <x:row r="389">
      <x:c r="A389" s="1"/>
      <x:c r="B389" s="1"/>
      <x:c r="C389" s="1"/>
      <x:c r="D389" s="1"/>
      <x:c r="E389" s="1"/>
      <x:c r="F389" s="1"/>
      <x:c r="G389" s="1"/>
      <x:c r="H389" s="1"/>
      <x:c r="I389" s="1"/>
      <x:c r="J389" s="1"/>
      <x:c r="K389" s="1"/>
      <x:c r="L389" s="1"/>
      <x:c r="M389" s="1"/>
      <x:c r="N389" s="1"/>
    </x:row>
    <x:row r="390">
      <x:c r="A390" s="1"/>
      <x:c r="B390" s="1"/>
      <x:c r="C390" s="1"/>
      <x:c r="D390" s="1"/>
      <x:c r="E390" s="1"/>
      <x:c r="F390" s="1"/>
      <x:c r="G390" s="1"/>
      <x:c r="H390" s="1"/>
      <x:c r="I390" s="1"/>
      <x:c r="J390" s="1"/>
      <x:c r="K390" s="1"/>
      <x:c r="L390" s="1"/>
      <x:c r="M390" s="1"/>
      <x:c r="N390" s="1"/>
    </x:row>
    <x:row r="391">
      <x:c r="A391" s="1"/>
      <x:c r="B391" s="1"/>
      <x:c r="C391" s="1"/>
      <x:c r="D391" s="1"/>
      <x:c r="E391" s="1"/>
      <x:c r="F391" s="1"/>
      <x:c r="G391" s="1"/>
      <x:c r="H391" s="1"/>
      <x:c r="I391" s="1"/>
      <x:c r="J391" s="1"/>
      <x:c r="K391" s="1"/>
      <x:c r="L391" s="1"/>
      <x:c r="M391" s="1"/>
      <x:c r="N391" s="1"/>
    </x:row>
    <x:row r="392">
      <x:c r="A392" s="1"/>
      <x:c r="B392" s="1"/>
      <x:c r="C392" s="1"/>
      <x:c r="D392" s="1"/>
      <x:c r="E392" s="1"/>
      <x:c r="F392" s="1"/>
      <x:c r="G392" s="1"/>
      <x:c r="H392" s="1"/>
      <x:c r="I392" s="1"/>
      <x:c r="J392" s="1"/>
      <x:c r="K392" s="1"/>
      <x:c r="L392" s="1"/>
      <x:c r="M392" s="1"/>
      <x:c r="N392" s="1"/>
    </x:row>
    <x:row r="393">
      <x:c r="A393" s="1"/>
      <x:c r="B393" s="1"/>
      <x:c r="C393" s="1"/>
      <x:c r="D393" s="1"/>
      <x:c r="E393" s="1"/>
      <x:c r="F393" s="1"/>
      <x:c r="G393" s="1"/>
      <x:c r="H393" s="1"/>
      <x:c r="I393" s="1"/>
      <x:c r="J393" s="1"/>
      <x:c r="K393" s="1"/>
      <x:c r="L393" s="1"/>
      <x:c r="M393" s="1"/>
      <x:c r="N393" s="1"/>
    </x:row>
    <x:row r="394">
      <x:c r="A394" s="1"/>
      <x:c r="B394" s="1"/>
      <x:c r="C394" s="1"/>
      <x:c r="D394" s="1"/>
      <x:c r="E394" s="1"/>
      <x:c r="F394" s="1"/>
      <x:c r="G394" s="1"/>
      <x:c r="H394" s="1"/>
      <x:c r="I394" s="1"/>
      <x:c r="J394" s="1"/>
      <x:c r="K394" s="1"/>
      <x:c r="L394" s="1"/>
      <x:c r="M394" s="1"/>
      <x:c r="N394" s="1"/>
    </x:row>
    <x:row r="395">
      <x:c r="A395" s="1"/>
      <x:c r="B395" s="1"/>
      <x:c r="C395" s="1"/>
      <x:c r="D395" s="1"/>
      <x:c r="E395" s="1"/>
      <x:c r="F395" s="1"/>
      <x:c r="G395" s="1"/>
      <x:c r="H395" s="1"/>
      <x:c r="I395" s="1"/>
      <x:c r="J395" s="1"/>
      <x:c r="K395" s="1"/>
      <x:c r="L395" s="1"/>
      <x:c r="M395" s="1"/>
      <x:c r="N395" s="1"/>
    </x:row>
    <x:row r="396">
      <x:c r="A396" s="1"/>
      <x:c r="B396" s="1"/>
      <x:c r="C396" s="1"/>
      <x:c r="D396" s="1"/>
      <x:c r="E396" s="1"/>
      <x:c r="F396" s="1"/>
      <x:c r="G396" s="1"/>
      <x:c r="H396" s="1"/>
      <x:c r="I396" s="1"/>
      <x:c r="J396" s="1"/>
      <x:c r="K396" s="1"/>
      <x:c r="L396" s="1"/>
      <x:c r="M396" s="1"/>
      <x:c r="N396" s="1"/>
    </x:row>
    <x:row r="397">
      <x:c r="A397" s="1"/>
      <x:c r="B397" s="1"/>
      <x:c r="C397" s="1"/>
      <x:c r="D397" s="1"/>
      <x:c r="E397" s="1"/>
      <x:c r="F397" s="1"/>
      <x:c r="G397" s="1"/>
      <x:c r="H397" s="1"/>
      <x:c r="I397" s="1"/>
      <x:c r="J397" s="1"/>
      <x:c r="K397" s="1"/>
      <x:c r="L397" s="1"/>
      <x:c r="M397" s="1"/>
      <x:c r="N397" s="1"/>
    </x:row>
    <x:row r="398">
      <x:c r="A398" s="1"/>
      <x:c r="B398" s="1"/>
      <x:c r="C398" s="1"/>
      <x:c r="D398" s="1"/>
      <x:c r="E398" s="1"/>
      <x:c r="F398" s="1"/>
      <x:c r="G398" s="1"/>
      <x:c r="H398" s="1"/>
      <x:c r="I398" s="1"/>
      <x:c r="J398" s="1"/>
      <x:c r="K398" s="1"/>
      <x:c r="L398" s="1"/>
      <x:c r="M398" s="1"/>
      <x:c r="N398" s="1"/>
    </x:row>
    <x:row r="399">
      <x:c r="A399" s="1"/>
      <x:c r="B399" s="1"/>
      <x:c r="C399" s="1"/>
      <x:c r="D399" s="1"/>
      <x:c r="E399" s="1"/>
      <x:c r="F399" s="1"/>
      <x:c r="G399" s="1"/>
      <x:c r="H399" s="1"/>
      <x:c r="I399" s="1"/>
      <x:c r="J399" s="1"/>
      <x:c r="K399" s="1"/>
      <x:c r="L399" s="1"/>
      <x:c r="M399" s="1"/>
      <x:c r="N399" s="1"/>
    </x:row>
    <x:row r="400">
      <x:c r="A400" s="1"/>
      <x:c r="B400" s="1"/>
      <x:c r="C400" s="1"/>
      <x:c r="D400" s="1"/>
      <x:c r="E400" s="1"/>
      <x:c r="F400" s="1"/>
      <x:c r="G400" s="1"/>
      <x:c r="H400" s="1"/>
      <x:c r="I400" s="1"/>
      <x:c r="J400" s="1"/>
      <x:c r="K400" s="1"/>
      <x:c r="L400" s="1"/>
      <x:c r="M400" s="1"/>
      <x:c r="N400" s="1"/>
    </x:row>
  </x:sheetData>
  <x:mergeCells>
    <x:mergeCell ref="A1:H1"/>
    <x:mergeCell ref="A2:H2"/>
    <x:mergeCell ref="A3:H3"/>
    <x:mergeCell ref="C4:F4"/>
    <x:mergeCell ref="A10:N10"/>
    <x:mergeCell ref="A26:J26"/>
  </x:mergeCells>
  <x:pageMargins left="0.7" right="0.7" top="0.75" bottom="0.75" header="0.3" footer="0.3"/>
  <x:drawing xmlns:r="http://schemas.openxmlformats.org/officeDocument/2006/relationships" r:id="R9d0e6af476704e65"/>
</x:worksheet>
</file>

<file path=xl/worksheets/sheet2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1.25" hidden="0" customWidth="1"/>
    <x:col min="2" max="2" width="21.25" hidden="0" customWidth="1"/>
    <x:col min="3" max="3" width="28.1299991607666" hidden="0" customWidth="1"/>
    <x:col min="4" max="4" width="15" hidden="0" customWidth="1"/>
    <x:col min="5" max="5" width="22.5" hidden="0" customWidth="1"/>
    <x:col min="6" max="6" width="31.25" hidden="0" customWidth="1"/>
    <x:col min="7" max="7" width="27.5" hidden="0" customWidth="1"/>
    <x:col min="8" max="8" width="12.5" hidden="0" customWidth="1"/>
    <x:col min="9" max="9" width="22.5" hidden="0" customWidth="1"/>
    <x:col min="10" max="10" width="27.5" hidden="0" customWidth="1"/>
  </x:cols>
  <x:sheetData>
    <x:row r="1">
      <x:c r="A1" s="2" t="str">
        <x:v>Налаштування показників</x:v>
      </x:c>
      <x:c r="B1" s="2"/>
      <x:c r="C1" s="2"/>
      <x:c r="D1" s="2"/>
      <x:c r="E1" s="2"/>
      <x:c r="F1" s="2"/>
      <x:c r="G1" s="2"/>
      <x:c r="H1" s="2"/>
      <x:c r="I1" s="1"/>
      <x:c r="J1" s="1"/>
    </x:row>
    <x:row r="2">
      <x:c r="A2" s="3" t="str">
        <x:v>ПРИКЛАД: всі дані та ролі вигадані.</x:v>
      </x:c>
      <x:c r="B2" s="3"/>
      <x:c r="C2" s="3"/>
      <x:c r="D2" s="3"/>
      <x:c r="E2" s="3"/>
      <x:c r="F2" s="3"/>
      <x:c r="G2" s="3"/>
      <x:c r="H2" s="3"/>
      <x:c r="I2" s="1"/>
      <x:c r="J2" s="1"/>
    </x:row>
    <x:row r="3">
      <x:c r="A3" s="1"/>
      <x:c r="B3" s="1"/>
      <x:c r="C3" s="1"/>
      <x:c r="D3" s="1"/>
      <x:c r="E3" s="1"/>
      <x:c r="F3" s="1"/>
      <x:c r="G3" s="1"/>
      <x:c r="H3" s="1"/>
      <x:c r="I3" s="1"/>
      <x:c r="J3" s="1"/>
    </x:row>
    <x:row r="4">
      <x:c r="A4" s="1" t="str">
        <x:v>Рік</x:v>
      </x:c>
      <x:c r="B4" s="4" t="n">
        <x:v>2026</x:v>
      </x:c>
      <x:c r="C4" s="1" t="str">
        <x:f>IF(NOT(ISNUMBER(B4)),"Вкажіть рік",IF(OR(B4&lt;2000,B4&gt;2100,B4&lt;&gt;INT(B4)),"Перевірте рік","Готово"))</x:f>
        <x:v>Готово</x:v>
      </x:c>
      <x:c r="D4" s="1"/>
      <x:c r="E4" s="1"/>
      <x:c r="F4" s="1"/>
      <x:c r="G4" s="1"/>
      <x:c r="H4" s="1"/>
      <x:c r="I4" s="1"/>
      <x:c r="J4" s="1"/>
    </x:row>
    <x:row r="5">
      <x:c r="A5" s="1" t="str">
        <x:v>Після введення не змінюйте рік, відділи або зміст показників: це змінить значення старих даних.</x:v>
      </x:c>
      <x:c r="B5" s="1"/>
      <x:c r="C5" s="1"/>
      <x:c r="D5" s="1"/>
      <x:c r="E5" s="1"/>
      <x:c r="F5" s="1"/>
      <x:c r="G5" s="1"/>
      <x:c r="H5" s="1"/>
      <x:c r="I5" s="1"/>
      <x:c r="J5" s="1"/>
    </x:row>
    <x:row r="6" ht="38" customHeight="1">
      <x:c r="A6" s="8" t="str">
        <x:v>Код</x:v>
      </x:c>
      <x:c r="B6" s="8" t="str">
        <x:v>Відділ</x:v>
      </x:c>
      <x:c r="C6" s="8" t="str">
        <x:v>Показник</x:v>
      </x:c>
      <x:c r="D6" s="8" t="str">
        <x:v>Одиниця</x:v>
      </x:c>
      <x:c r="E6" s="8" t="str">
        <x:v>Відповідальна роль</x:v>
      </x:c>
      <x:c r="F6" s="8" t="str">
        <x:v>Джерело та правило</x:v>
      </x:c>
      <x:c r="G6" s="8" t="str">
        <x:v>Перевірка</x:v>
      </x:c>
      <x:c r="H6" s="1"/>
      <x:c r="I6" s="8" t="str">
        <x:v>Назва відділу</x:v>
      </x:c>
      <x:c r="J6" s="8" t="str">
        <x:v>Перевірка відділу</x:v>
      </x:c>
    </x:row>
    <x:row r="7" ht="40" customHeight="1">
      <x:c r="A7" s="10" t="str">
        <x:v>P01</x:v>
      </x:c>
      <x:c r="B7" s="11" t="str">
        <x:v>Продажі</x:v>
      </x:c>
      <x:c r="C7" s="11" t="str">
        <x:v>Звернення</x:v>
      </x:c>
      <x:c r="D7" s="11" t="str">
        <x:v>шт.</x:v>
      </x:c>
      <x:c r="E7" s="11" t="str">
        <x:v>Керівник продажів</x:v>
      </x:c>
      <x:c r="F7" s="11" t="str">
        <x:v>Нові звернення за день</x:v>
      </x:c>
      <x:c r="G7" s="12" t="str">
        <x:f>IF(COUNTA(B7:F7)=0,"Не налаштовано",IF(OR(OR(NOT(ISTEXT(B7)),LEN(TRIM(B7))=0),OR(NOT(ISTEXT(C7)),LEN(TRIM(C7))=0),OR(NOT(ISTEXT(D7)),LEN(TRIM(D7))=0),OR(NOT(ISTEXT(E7)),LEN(TRIM(E7))=0),OR(NOT(ISTEXT(F7)),LEN(TRIM(F7))=0)),"Заповніть усі поля",IF(OR(ISNUMBER(FIND("*",B7)),ISNUMBER(FIND("?",B7)),ISNUMBER(FIND("~",B7)),ISNUMBER(FIND("*",C7)),ISNUMBER(FIND("?",C7)),ISNUMBER(FIND("~",C7))),"Приберіть спецсимволи",IF(COUNTIFS($I$7:$I$18,"="&amp;B7,$J$7:$J$18,"Готово")&lt;&gt;1,"Перевірте відділ",IF(COUNTIFS($B$7:$B$18,"="&amp;B7,$C$7:$C$18,"="&amp;C7)&gt;1,"Повтор показника","Готово")))))</x:f>
        <x:v>Готово</x:v>
      </x:c>
      <x:c r="H7" s="10"/>
      <x:c r="I7" s="11" t="str">
        <x:v>Продажі</x:v>
      </x:c>
      <x:c r="J7" s="12" t="str">
        <x:f>IF(LEN(I7)=0,"Не налаштовано",IF(OR(NOT(ISTEXT(I7)),LEN(TRIM(I7))=0),"Вкажіть назву",IF(OR(I7&lt;&gt;TRIM(I7),ISNUMBER(FIND("*",I7)),ISNUMBER(FIND("?",I7)),ISNUMBER(FIND("~",I7))),"Перевірте назву",IF(COUNTIF($I$7:$I$18,"="&amp;I7)&gt;1,"Відділ повторюється","Готово"))))</x:f>
        <x:v>Готово</x:v>
      </x:c>
    </x:row>
    <x:row r="8" ht="40" customHeight="1">
      <x:c r="A8" s="10" t="str">
        <x:v>P02</x:v>
      </x:c>
      <x:c r="B8" s="11" t="str">
        <x:v>Маркетинг</x:v>
      </x:c>
      <x:c r="C8" s="11" t="str">
        <x:v>Заявки</x:v>
      </x:c>
      <x:c r="D8" s="11" t="str">
        <x:v>шт.</x:v>
      </x:c>
      <x:c r="E8" s="11" t="str">
        <x:v>Маркетолог</x:v>
      </x:c>
      <x:c r="F8" s="11" t="str">
        <x:v>Нові заявки за день</x:v>
      </x:c>
      <x:c r="G8" s="12" t="str">
        <x:f>IF(COUNTA(B8:F8)=0,"Не налаштовано",IF(OR(OR(NOT(ISTEXT(B8)),LEN(TRIM(B8))=0),OR(NOT(ISTEXT(C8)),LEN(TRIM(C8))=0),OR(NOT(ISTEXT(D8)),LEN(TRIM(D8))=0),OR(NOT(ISTEXT(E8)),LEN(TRIM(E8))=0),OR(NOT(ISTEXT(F8)),LEN(TRIM(F8))=0)),"Заповніть усі поля",IF(OR(ISNUMBER(FIND("*",B8)),ISNUMBER(FIND("?",B8)),ISNUMBER(FIND("~",B8)),ISNUMBER(FIND("*",C8)),ISNUMBER(FIND("?",C8)),ISNUMBER(FIND("~",C8))),"Приберіть спецсимволи",IF(COUNTIFS($I$7:$I$18,"="&amp;B8,$J$7:$J$18,"Готово")&lt;&gt;1,"Перевірте відділ",IF(COUNTIFS($B$7:$B$18,"="&amp;B8,$C$7:$C$18,"="&amp;C8)&gt;1,"Повтор показника","Готово")))))</x:f>
        <x:v>Готово</x:v>
      </x:c>
      <x:c r="H8" s="10"/>
      <x:c r="I8" s="11" t="str">
        <x:v>Маркетинг</x:v>
      </x:c>
      <x:c r="J8" s="12" t="str">
        <x:f>IF(LEN(I8)=0,"Не налаштовано",IF(OR(NOT(ISTEXT(I8)),LEN(TRIM(I8))=0),"Вкажіть назву",IF(OR(I8&lt;&gt;TRIM(I8),ISNUMBER(FIND("*",I8)),ISNUMBER(FIND("?",I8)),ISNUMBER(FIND("~",I8))),"Перевірте назву",IF(COUNTIF($I$7:$I$18,"="&amp;I8)&gt;1,"Відділ повторюється","Готово"))))</x:f>
        <x:v>Готово</x:v>
      </x:c>
    </x:row>
    <x:row r="9" ht="40" customHeight="1">
      <x:c r="A9" s="10" t="str">
        <x:v>P03</x:v>
      </x:c>
      <x:c r="B9" s="11" t="str">
        <x:v>Операції</x:v>
      </x:c>
      <x:c r="C9" s="11" t="str">
        <x:v>Виконані замовлення</x:v>
      </x:c>
      <x:c r="D9" s="11" t="str">
        <x:v>шт.</x:v>
      </x:c>
      <x:c r="E9" s="11" t="str">
        <x:v>Керівник операцій</x:v>
      </x:c>
      <x:c r="F9" s="11" t="str">
        <x:v>Завершені замовлення за день</x:v>
      </x:c>
      <x:c r="G9" s="12" t="str">
        <x:f>IF(COUNTA(B9:F9)=0,"Не налаштовано",IF(OR(OR(NOT(ISTEXT(B9)),LEN(TRIM(B9))=0),OR(NOT(ISTEXT(C9)),LEN(TRIM(C9))=0),OR(NOT(ISTEXT(D9)),LEN(TRIM(D9))=0),OR(NOT(ISTEXT(E9)),LEN(TRIM(E9))=0),OR(NOT(ISTEXT(F9)),LEN(TRIM(F9))=0)),"Заповніть усі поля",IF(OR(ISNUMBER(FIND("*",B9)),ISNUMBER(FIND("?",B9)),ISNUMBER(FIND("~",B9)),ISNUMBER(FIND("*",C9)),ISNUMBER(FIND("?",C9)),ISNUMBER(FIND("~",C9))),"Приберіть спецсимволи",IF(COUNTIFS($I$7:$I$18,"="&amp;B9,$J$7:$J$18,"Готово")&lt;&gt;1,"Перевірте відділ",IF(COUNTIFS($B$7:$B$18,"="&amp;B9,$C$7:$C$18,"="&amp;C9)&gt;1,"Повтор показника","Готово")))))</x:f>
        <x:v>Готово</x:v>
      </x:c>
      <x:c r="H9" s="10"/>
      <x:c r="I9" s="11" t="str">
        <x:v>Операції</x:v>
      </x:c>
      <x:c r="J9" s="12" t="str">
        <x:f>IF(LEN(I9)=0,"Не налаштовано",IF(OR(NOT(ISTEXT(I9)),LEN(TRIM(I9))=0),"Вкажіть назву",IF(OR(I9&lt;&gt;TRIM(I9),ISNUMBER(FIND("*",I9)),ISNUMBER(FIND("?",I9)),ISNUMBER(FIND("~",I9))),"Перевірте назву",IF(COUNTIF($I$7:$I$18,"="&amp;I9)&gt;1,"Відділ повторюється","Готово"))))</x:f>
        <x:v>Готово</x:v>
      </x:c>
    </x:row>
    <x:row r="10" ht="40" customHeight="1">
      <x:c r="A10" s="10" t="str">
        <x:v>P04</x:v>
      </x:c>
      <x:c r="B10" s="11"/>
      <x:c r="C10" s="11"/>
      <x:c r="D10" s="11"/>
      <x:c r="E10" s="11"/>
      <x:c r="F10" s="11"/>
      <x:c r="G10" s="12" t="str">
        <x:f>IF(COUNTA(B10:F10)=0,"Не налаштовано",IF(OR(OR(NOT(ISTEXT(B10)),LEN(TRIM(B10))=0),OR(NOT(ISTEXT(C10)),LEN(TRIM(C10))=0),OR(NOT(ISTEXT(D10)),LEN(TRIM(D10))=0),OR(NOT(ISTEXT(E10)),LEN(TRIM(E10))=0),OR(NOT(ISTEXT(F10)),LEN(TRIM(F10))=0)),"Заповніть усі поля",IF(OR(ISNUMBER(FIND("*",B10)),ISNUMBER(FIND("?",B10)),ISNUMBER(FIND("~",B10)),ISNUMBER(FIND("*",C10)),ISNUMBER(FIND("?",C10)),ISNUMBER(FIND("~",C10))),"Приберіть спецсимволи",IF(COUNTIFS($I$7:$I$18,"="&amp;B10,$J$7:$J$18,"Готово")&lt;&gt;1,"Перевірте відділ",IF(COUNTIFS($B$7:$B$18,"="&amp;B10,$C$7:$C$18,"="&amp;C10)&gt;1,"Повтор показника","Готово")))))</x:f>
        <x:v>Не налаштовано</x:v>
      </x:c>
      <x:c r="H10" s="10"/>
      <x:c r="I10" s="11"/>
      <x:c r="J10" s="12" t="str">
        <x:f>IF(LEN(I10)=0,"Не налаштовано",IF(OR(NOT(ISTEXT(I10)),LEN(TRIM(I10))=0),"Вкажіть назву",IF(OR(I10&lt;&gt;TRIM(I10),ISNUMBER(FIND("*",I10)),ISNUMBER(FIND("?",I10)),ISNUMBER(FIND("~",I10))),"Перевірте назву",IF(COUNTIF($I$7:$I$18,"="&amp;I10)&gt;1,"Відділ повторюється","Готово"))))</x:f>
        <x:v>Не налаштовано</x:v>
      </x:c>
    </x:row>
    <x:row r="11" ht="40" customHeight="1">
      <x:c r="A11" s="10" t="str">
        <x:v>P05</x:v>
      </x:c>
      <x:c r="B11" s="11"/>
      <x:c r="C11" s="11"/>
      <x:c r="D11" s="11"/>
      <x:c r="E11" s="11"/>
      <x:c r="F11" s="11"/>
      <x:c r="G11" s="12" t="str">
        <x:f>IF(COUNTA(B11:F11)=0,"Не налаштовано",IF(OR(OR(NOT(ISTEXT(B11)),LEN(TRIM(B11))=0),OR(NOT(ISTEXT(C11)),LEN(TRIM(C11))=0),OR(NOT(ISTEXT(D11)),LEN(TRIM(D11))=0),OR(NOT(ISTEXT(E11)),LEN(TRIM(E11))=0),OR(NOT(ISTEXT(F11)),LEN(TRIM(F11))=0)),"Заповніть усі поля",IF(OR(ISNUMBER(FIND("*",B11)),ISNUMBER(FIND("?",B11)),ISNUMBER(FIND("~",B11)),ISNUMBER(FIND("*",C11)),ISNUMBER(FIND("?",C11)),ISNUMBER(FIND("~",C11))),"Приберіть спецсимволи",IF(COUNTIFS($I$7:$I$18,"="&amp;B11,$J$7:$J$18,"Готово")&lt;&gt;1,"Перевірте відділ",IF(COUNTIFS($B$7:$B$18,"="&amp;B11,$C$7:$C$18,"="&amp;C11)&gt;1,"Повтор показника","Готово")))))</x:f>
        <x:v>Не налаштовано</x:v>
      </x:c>
      <x:c r="H11" s="10"/>
      <x:c r="I11" s="11"/>
      <x:c r="J11" s="12" t="str">
        <x:f>IF(LEN(I11)=0,"Не налаштовано",IF(OR(NOT(ISTEXT(I11)),LEN(TRIM(I11))=0),"Вкажіть назву",IF(OR(I11&lt;&gt;TRIM(I11),ISNUMBER(FIND("*",I11)),ISNUMBER(FIND("?",I11)),ISNUMBER(FIND("~",I11))),"Перевірте назву",IF(COUNTIF($I$7:$I$18,"="&amp;I11)&gt;1,"Відділ повторюється","Готово"))))</x:f>
        <x:v>Не налаштовано</x:v>
      </x:c>
    </x:row>
    <x:row r="12" ht="40" customHeight="1">
      <x:c r="A12" s="10" t="str">
        <x:v>P06</x:v>
      </x:c>
      <x:c r="B12" s="11"/>
      <x:c r="C12" s="11"/>
      <x:c r="D12" s="11"/>
      <x:c r="E12" s="11"/>
      <x:c r="F12" s="11"/>
      <x:c r="G12" s="12" t="str">
        <x:f>IF(COUNTA(B12:F12)=0,"Не налаштовано",IF(OR(OR(NOT(ISTEXT(B12)),LEN(TRIM(B12))=0),OR(NOT(ISTEXT(C12)),LEN(TRIM(C12))=0),OR(NOT(ISTEXT(D12)),LEN(TRIM(D12))=0),OR(NOT(ISTEXT(E12)),LEN(TRIM(E12))=0),OR(NOT(ISTEXT(F12)),LEN(TRIM(F12))=0)),"Заповніть усі поля",IF(OR(ISNUMBER(FIND("*",B12)),ISNUMBER(FIND("?",B12)),ISNUMBER(FIND("~",B12)),ISNUMBER(FIND("*",C12)),ISNUMBER(FIND("?",C12)),ISNUMBER(FIND("~",C12))),"Приберіть спецсимволи",IF(COUNTIFS($I$7:$I$18,"="&amp;B12,$J$7:$J$18,"Готово")&lt;&gt;1,"Перевірте відділ",IF(COUNTIFS($B$7:$B$18,"="&amp;B12,$C$7:$C$18,"="&amp;C12)&gt;1,"Повтор показника","Готово")))))</x:f>
        <x:v>Не налаштовано</x:v>
      </x:c>
      <x:c r="H12" s="10"/>
      <x:c r="I12" s="11"/>
      <x:c r="J12" s="12" t="str">
        <x:f>IF(LEN(I12)=0,"Не налаштовано",IF(OR(NOT(ISTEXT(I12)),LEN(TRIM(I12))=0),"Вкажіть назву",IF(OR(I12&lt;&gt;TRIM(I12),ISNUMBER(FIND("*",I12)),ISNUMBER(FIND("?",I12)),ISNUMBER(FIND("~",I12))),"Перевірте назву",IF(COUNTIF($I$7:$I$18,"="&amp;I12)&gt;1,"Відділ повторюється","Готово"))))</x:f>
        <x:v>Не налаштовано</x:v>
      </x:c>
    </x:row>
    <x:row r="13" ht="40" customHeight="1">
      <x:c r="A13" s="10" t="str">
        <x:v>P07</x:v>
      </x:c>
      <x:c r="B13" s="11"/>
      <x:c r="C13" s="11"/>
      <x:c r="D13" s="11"/>
      <x:c r="E13" s="11"/>
      <x:c r="F13" s="11"/>
      <x:c r="G13" s="12" t="str">
        <x:f>IF(COUNTA(B13:F13)=0,"Не налаштовано",IF(OR(OR(NOT(ISTEXT(B13)),LEN(TRIM(B13))=0),OR(NOT(ISTEXT(C13)),LEN(TRIM(C13))=0),OR(NOT(ISTEXT(D13)),LEN(TRIM(D13))=0),OR(NOT(ISTEXT(E13)),LEN(TRIM(E13))=0),OR(NOT(ISTEXT(F13)),LEN(TRIM(F13))=0)),"Заповніть усі поля",IF(OR(ISNUMBER(FIND("*",B13)),ISNUMBER(FIND("?",B13)),ISNUMBER(FIND("~",B13)),ISNUMBER(FIND("*",C13)),ISNUMBER(FIND("?",C13)),ISNUMBER(FIND("~",C13))),"Приберіть спецсимволи",IF(COUNTIFS($I$7:$I$18,"="&amp;B13,$J$7:$J$18,"Готово")&lt;&gt;1,"Перевірте відділ",IF(COUNTIFS($B$7:$B$18,"="&amp;B13,$C$7:$C$18,"="&amp;C13)&gt;1,"Повтор показника","Готово")))))</x:f>
        <x:v>Не налаштовано</x:v>
      </x:c>
      <x:c r="H13" s="10"/>
      <x:c r="I13" s="11"/>
      <x:c r="J13" s="12" t="str">
        <x:f>IF(LEN(I13)=0,"Не налаштовано",IF(OR(NOT(ISTEXT(I13)),LEN(TRIM(I13))=0),"Вкажіть назву",IF(OR(I13&lt;&gt;TRIM(I13),ISNUMBER(FIND("*",I13)),ISNUMBER(FIND("?",I13)),ISNUMBER(FIND("~",I13))),"Перевірте назву",IF(COUNTIF($I$7:$I$18,"="&amp;I13)&gt;1,"Відділ повторюється","Готово"))))</x:f>
        <x:v>Не налаштовано</x:v>
      </x:c>
    </x:row>
    <x:row r="14" ht="40" customHeight="1">
      <x:c r="A14" s="10" t="str">
        <x:v>P08</x:v>
      </x:c>
      <x:c r="B14" s="11"/>
      <x:c r="C14" s="11"/>
      <x:c r="D14" s="11"/>
      <x:c r="E14" s="11"/>
      <x:c r="F14" s="11"/>
      <x:c r="G14" s="12" t="str">
        <x:f>IF(COUNTA(B14:F14)=0,"Не налаштовано",IF(OR(OR(NOT(ISTEXT(B14)),LEN(TRIM(B14))=0),OR(NOT(ISTEXT(C14)),LEN(TRIM(C14))=0),OR(NOT(ISTEXT(D14)),LEN(TRIM(D14))=0),OR(NOT(ISTEXT(E14)),LEN(TRIM(E14))=0),OR(NOT(ISTEXT(F14)),LEN(TRIM(F14))=0)),"Заповніть усі поля",IF(OR(ISNUMBER(FIND("*",B14)),ISNUMBER(FIND("?",B14)),ISNUMBER(FIND("~",B14)),ISNUMBER(FIND("*",C14)),ISNUMBER(FIND("?",C14)),ISNUMBER(FIND("~",C14))),"Приберіть спецсимволи",IF(COUNTIFS($I$7:$I$18,"="&amp;B14,$J$7:$J$18,"Готово")&lt;&gt;1,"Перевірте відділ",IF(COUNTIFS($B$7:$B$18,"="&amp;B14,$C$7:$C$18,"="&amp;C14)&gt;1,"Повтор показника","Готово")))))</x:f>
        <x:v>Не налаштовано</x:v>
      </x:c>
      <x:c r="H14" s="10"/>
      <x:c r="I14" s="11"/>
      <x:c r="J14" s="12" t="str">
        <x:f>IF(LEN(I14)=0,"Не налаштовано",IF(OR(NOT(ISTEXT(I14)),LEN(TRIM(I14))=0),"Вкажіть назву",IF(OR(I14&lt;&gt;TRIM(I14),ISNUMBER(FIND("*",I14)),ISNUMBER(FIND("?",I14)),ISNUMBER(FIND("~",I14))),"Перевірте назву",IF(COUNTIF($I$7:$I$18,"="&amp;I14)&gt;1,"Відділ повторюється","Готово"))))</x:f>
        <x:v>Не налаштовано</x:v>
      </x:c>
    </x:row>
    <x:row r="15" ht="40" customHeight="1">
      <x:c r="A15" s="10" t="str">
        <x:v>P09</x:v>
      </x:c>
      <x:c r="B15" s="11"/>
      <x:c r="C15" s="11"/>
      <x:c r="D15" s="11"/>
      <x:c r="E15" s="11"/>
      <x:c r="F15" s="11"/>
      <x:c r="G15" s="12" t="str">
        <x:f>IF(COUNTA(B15:F15)=0,"Не налаштовано",IF(OR(OR(NOT(ISTEXT(B15)),LEN(TRIM(B15))=0),OR(NOT(ISTEXT(C15)),LEN(TRIM(C15))=0),OR(NOT(ISTEXT(D15)),LEN(TRIM(D15))=0),OR(NOT(ISTEXT(E15)),LEN(TRIM(E15))=0),OR(NOT(ISTEXT(F15)),LEN(TRIM(F15))=0)),"Заповніть усі поля",IF(OR(ISNUMBER(FIND("*",B15)),ISNUMBER(FIND("?",B15)),ISNUMBER(FIND("~",B15)),ISNUMBER(FIND("*",C15)),ISNUMBER(FIND("?",C15)),ISNUMBER(FIND("~",C15))),"Приберіть спецсимволи",IF(COUNTIFS($I$7:$I$18,"="&amp;B15,$J$7:$J$18,"Готово")&lt;&gt;1,"Перевірте відділ",IF(COUNTIFS($B$7:$B$18,"="&amp;B15,$C$7:$C$18,"="&amp;C15)&gt;1,"Повтор показника","Готово")))))</x:f>
        <x:v>Не налаштовано</x:v>
      </x:c>
      <x:c r="H15" s="10"/>
      <x:c r="I15" s="11"/>
      <x:c r="J15" s="12" t="str">
        <x:f>IF(LEN(I15)=0,"Не налаштовано",IF(OR(NOT(ISTEXT(I15)),LEN(TRIM(I15))=0),"Вкажіть назву",IF(OR(I15&lt;&gt;TRIM(I15),ISNUMBER(FIND("*",I15)),ISNUMBER(FIND("?",I15)),ISNUMBER(FIND("~",I15))),"Перевірте назву",IF(COUNTIF($I$7:$I$18,"="&amp;I15)&gt;1,"Відділ повторюється","Готово"))))</x:f>
        <x:v>Не налаштовано</x:v>
      </x:c>
    </x:row>
    <x:row r="16" ht="40" customHeight="1">
      <x:c r="A16" s="10" t="str">
        <x:v>P10</x:v>
      </x:c>
      <x:c r="B16" s="11"/>
      <x:c r="C16" s="11"/>
      <x:c r="D16" s="11"/>
      <x:c r="E16" s="11"/>
      <x:c r="F16" s="11"/>
      <x:c r="G16" s="12" t="str">
        <x:f>IF(COUNTA(B16:F16)=0,"Не налаштовано",IF(OR(OR(NOT(ISTEXT(B16)),LEN(TRIM(B16))=0),OR(NOT(ISTEXT(C16)),LEN(TRIM(C16))=0),OR(NOT(ISTEXT(D16)),LEN(TRIM(D16))=0),OR(NOT(ISTEXT(E16)),LEN(TRIM(E16))=0),OR(NOT(ISTEXT(F16)),LEN(TRIM(F16))=0)),"Заповніть усі поля",IF(OR(ISNUMBER(FIND("*",B16)),ISNUMBER(FIND("?",B16)),ISNUMBER(FIND("~",B16)),ISNUMBER(FIND("*",C16)),ISNUMBER(FIND("?",C16)),ISNUMBER(FIND("~",C16))),"Приберіть спецсимволи",IF(COUNTIFS($I$7:$I$18,"="&amp;B16,$J$7:$J$18,"Готово")&lt;&gt;1,"Перевірте відділ",IF(COUNTIFS($B$7:$B$18,"="&amp;B16,$C$7:$C$18,"="&amp;C16)&gt;1,"Повтор показника","Готово")))))</x:f>
        <x:v>Не налаштовано</x:v>
      </x:c>
      <x:c r="H16" s="10"/>
      <x:c r="I16" s="11"/>
      <x:c r="J16" s="12" t="str">
        <x:f>IF(LEN(I16)=0,"Не налаштовано",IF(OR(NOT(ISTEXT(I16)),LEN(TRIM(I16))=0),"Вкажіть назву",IF(OR(I16&lt;&gt;TRIM(I16),ISNUMBER(FIND("*",I16)),ISNUMBER(FIND("?",I16)),ISNUMBER(FIND("~",I16))),"Перевірте назву",IF(COUNTIF($I$7:$I$18,"="&amp;I16)&gt;1,"Відділ повторюється","Готово"))))</x:f>
        <x:v>Не налаштовано</x:v>
      </x:c>
    </x:row>
    <x:row r="17" ht="40" customHeight="1">
      <x:c r="A17" s="10" t="str">
        <x:v>P11</x:v>
      </x:c>
      <x:c r="B17" s="11"/>
      <x:c r="C17" s="11"/>
      <x:c r="D17" s="11"/>
      <x:c r="E17" s="11"/>
      <x:c r="F17" s="11"/>
      <x:c r="G17" s="12" t="str">
        <x:f>IF(COUNTA(B17:F17)=0,"Не налаштовано",IF(OR(OR(NOT(ISTEXT(B17)),LEN(TRIM(B17))=0),OR(NOT(ISTEXT(C17)),LEN(TRIM(C17))=0),OR(NOT(ISTEXT(D17)),LEN(TRIM(D17))=0),OR(NOT(ISTEXT(E17)),LEN(TRIM(E17))=0),OR(NOT(ISTEXT(F17)),LEN(TRIM(F17))=0)),"Заповніть усі поля",IF(OR(ISNUMBER(FIND("*",B17)),ISNUMBER(FIND("?",B17)),ISNUMBER(FIND("~",B17)),ISNUMBER(FIND("*",C17)),ISNUMBER(FIND("?",C17)),ISNUMBER(FIND("~",C17))),"Приберіть спецсимволи",IF(COUNTIFS($I$7:$I$18,"="&amp;B17,$J$7:$J$18,"Готово")&lt;&gt;1,"Перевірте відділ",IF(COUNTIFS($B$7:$B$18,"="&amp;B17,$C$7:$C$18,"="&amp;C17)&gt;1,"Повтор показника","Готово")))))</x:f>
        <x:v>Не налаштовано</x:v>
      </x:c>
      <x:c r="H17" s="10"/>
      <x:c r="I17" s="11"/>
      <x:c r="J17" s="12" t="str">
        <x:f>IF(LEN(I17)=0,"Не налаштовано",IF(OR(NOT(ISTEXT(I17)),LEN(TRIM(I17))=0),"Вкажіть назву",IF(OR(I17&lt;&gt;TRIM(I17),ISNUMBER(FIND("*",I17)),ISNUMBER(FIND("?",I17)),ISNUMBER(FIND("~",I17))),"Перевірте назву",IF(COUNTIF($I$7:$I$18,"="&amp;I17)&gt;1,"Відділ повторюється","Готово"))))</x:f>
        <x:v>Не налаштовано</x:v>
      </x:c>
    </x:row>
    <x:row r="18" ht="40" customHeight="1">
      <x:c r="A18" s="10" t="str">
        <x:v>P12</x:v>
      </x:c>
      <x:c r="B18" s="11"/>
      <x:c r="C18" s="11"/>
      <x:c r="D18" s="11"/>
      <x:c r="E18" s="11"/>
      <x:c r="F18" s="11"/>
      <x:c r="G18" s="12" t="str">
        <x:f>IF(COUNTA(B18:F18)=0,"Не налаштовано",IF(OR(OR(NOT(ISTEXT(B18)),LEN(TRIM(B18))=0),OR(NOT(ISTEXT(C18)),LEN(TRIM(C18))=0),OR(NOT(ISTEXT(D18)),LEN(TRIM(D18))=0),OR(NOT(ISTEXT(E18)),LEN(TRIM(E18))=0),OR(NOT(ISTEXT(F18)),LEN(TRIM(F18))=0)),"Заповніть усі поля",IF(OR(ISNUMBER(FIND("*",B18)),ISNUMBER(FIND("?",B18)),ISNUMBER(FIND("~",B18)),ISNUMBER(FIND("*",C18)),ISNUMBER(FIND("?",C18)),ISNUMBER(FIND("~",C18))),"Приберіть спецсимволи",IF(COUNTIFS($I$7:$I$18,"="&amp;B18,$J$7:$J$18,"Готово")&lt;&gt;1,"Перевірте відділ",IF(COUNTIFS($B$7:$B$18,"="&amp;B18,$C$7:$C$18,"="&amp;C18)&gt;1,"Повтор показника","Готово")))))</x:f>
        <x:v>Не налаштовано</x:v>
      </x:c>
      <x:c r="H18" s="10"/>
      <x:c r="I18" s="11"/>
      <x:c r="J18" s="12" t="str">
        <x:f>IF(LEN(I18)=0,"Не налаштовано",IF(OR(NOT(ISTEXT(I18)),LEN(TRIM(I18))=0),"Вкажіть назву",IF(OR(I18&lt;&gt;TRIM(I18),ISNUMBER(FIND("*",I18)),ISNUMBER(FIND("?",I18)),ISNUMBER(FIND("~",I18))),"Перевірте назву",IF(COUNTIF($I$7:$I$18,"="&amp;I18)&gt;1,"Відділ повторюється","Готово"))))</x:f>
        <x:v>Не налаштовано</x:v>
      </x:c>
    </x:row>
    <x:row r="19">
      <x:c r="A19" s="1"/>
      <x:c r="B19" s="1"/>
      <x:c r="C19" s="1"/>
      <x:c r="D19" s="1"/>
      <x:c r="E19" s="1"/>
      <x:c r="F19" s="1"/>
      <x:c r="G19" s="1"/>
      <x:c r="H19" s="1"/>
      <x:c r="I19" s="1"/>
      <x:c r="J19" s="1"/>
    </x:row>
    <x:row r="20">
      <x:c r="A20" s="1"/>
      <x:c r="B20" s="1"/>
      <x:c r="C20" s="1"/>
      <x:c r="D20" s="1"/>
      <x:c r="E20" s="1"/>
      <x:c r="F20" s="1"/>
      <x:c r="G20" s="1"/>
      <x:c r="H20" s="1"/>
      <x:c r="I20" s="1"/>
      <x:c r="J20" s="1"/>
    </x:row>
    <x:row r="21">
      <x:c r="A21" s="1"/>
      <x:c r="B21" s="1"/>
      <x:c r="C21" s="1"/>
      <x:c r="D21" s="1"/>
      <x:c r="E21" s="1"/>
      <x:c r="F21" s="1"/>
      <x:c r="G21" s="1"/>
      <x:c r="H21" s="1"/>
      <x:c r="I21" s="1"/>
      <x:c r="J21" s="1"/>
    </x:row>
    <x:row r="22">
      <x:c r="A22" s="1"/>
      <x:c r="B22" s="1"/>
      <x:c r="C22" s="1"/>
      <x:c r="D22" s="1"/>
      <x:c r="E22" s="1"/>
      <x:c r="F22" s="1"/>
      <x:c r="G22" s="1"/>
      <x:c r="H22" s="1"/>
      <x:c r="I22" s="1"/>
      <x:c r="J22" s="1"/>
    </x:row>
    <x:row r="23">
      <x:c r="A23" s="1"/>
      <x:c r="B23" s="1"/>
      <x:c r="C23" s="1"/>
      <x:c r="D23" s="1"/>
      <x:c r="E23" s="1"/>
      <x:c r="F23" s="1"/>
      <x:c r="G23" s="1"/>
      <x:c r="H23" s="1"/>
      <x:c r="I23" s="1"/>
      <x:c r="J23" s="1"/>
    </x:row>
    <x:row r="24">
      <x:c r="A24" s="1"/>
      <x:c r="B24" s="1"/>
      <x:c r="C24" s="1"/>
      <x:c r="D24" s="1"/>
      <x:c r="E24" s="1"/>
      <x:c r="F24" s="1"/>
      <x:c r="G24" s="1"/>
      <x:c r="H24" s="1"/>
      <x:c r="I24" s="1"/>
      <x:c r="J24" s="1"/>
    </x:row>
    <x:row r="25">
      <x:c r="A25" s="1"/>
      <x:c r="B25" s="1"/>
      <x:c r="C25" s="1"/>
      <x:c r="D25" s="1"/>
      <x:c r="E25" s="1"/>
      <x:c r="F25" s="1"/>
      <x:c r="G25" s="1"/>
      <x:c r="H25" s="1"/>
      <x:c r="I25" s="1"/>
      <x:c r="J25" s="1"/>
    </x:row>
    <x:row r="26">
      <x:c r="A26" s="1"/>
      <x:c r="B26" s="1"/>
      <x:c r="C26" s="1"/>
      <x:c r="D26" s="1"/>
      <x:c r="E26" s="1"/>
      <x:c r="F26" s="1"/>
      <x:c r="G26" s="1"/>
      <x:c r="H26" s="1"/>
      <x:c r="I26" s="1"/>
      <x:c r="J26" s="1"/>
    </x:row>
    <x:row r="27">
      <x:c r="A27" s="1"/>
      <x:c r="B27" s="1"/>
      <x:c r="C27" s="1"/>
      <x:c r="D27" s="1"/>
      <x:c r="E27" s="1"/>
      <x:c r="F27" s="1"/>
      <x:c r="G27" s="1"/>
      <x:c r="H27" s="1"/>
      <x:c r="I27" s="1"/>
      <x:c r="J27" s="1"/>
    </x:row>
    <x:row r="28">
      <x:c r="A28" s="1"/>
      <x:c r="B28" s="1"/>
      <x:c r="C28" s="1"/>
      <x:c r="D28" s="1"/>
      <x:c r="E28" s="1"/>
      <x:c r="F28" s="1"/>
      <x:c r="G28" s="1"/>
      <x:c r="H28" s="1"/>
      <x:c r="I28" s="1"/>
      <x:c r="J28" s="1"/>
    </x:row>
    <x:row r="29">
      <x:c r="A29" s="1"/>
      <x:c r="B29" s="1"/>
      <x:c r="C29" s="1"/>
      <x:c r="D29" s="1"/>
      <x:c r="E29" s="1"/>
      <x:c r="F29" s="1"/>
      <x:c r="G29" s="1"/>
      <x:c r="H29" s="1"/>
      <x:c r="I29" s="1"/>
      <x:c r="J29" s="1"/>
    </x:row>
    <x:row r="30">
      <x:c r="A30" s="1"/>
      <x:c r="B30" s="1"/>
      <x:c r="C30" s="1"/>
      <x:c r="D30" s="1"/>
      <x:c r="E30" s="1"/>
      <x:c r="F30" s="1"/>
      <x:c r="G30" s="1"/>
      <x:c r="H30" s="1"/>
      <x:c r="I30" s="1"/>
      <x:c r="J30" s="1"/>
    </x:row>
    <x:row r="31">
      <x:c r="A31" s="1"/>
      <x:c r="B31" s="1"/>
      <x:c r="C31" s="1"/>
      <x:c r="D31" s="1"/>
      <x:c r="E31" s="1"/>
      <x:c r="F31" s="1"/>
      <x:c r="G31" s="1"/>
      <x:c r="H31" s="1"/>
      <x:c r="I31" s="1"/>
      <x:c r="J31" s="1"/>
    </x:row>
    <x:row r="32">
      <x:c r="A32" s="1"/>
      <x:c r="B32" s="1"/>
      <x:c r="C32" s="1"/>
      <x:c r="D32" s="1"/>
      <x:c r="E32" s="1"/>
      <x:c r="F32" s="1"/>
      <x:c r="G32" s="1"/>
      <x:c r="H32" s="1"/>
      <x:c r="I32" s="1"/>
      <x:c r="J32" s="1"/>
    </x:row>
    <x:row r="33">
      <x:c r="A33" s="1"/>
      <x:c r="B33" s="1"/>
      <x:c r="C33" s="1"/>
      <x:c r="D33" s="1"/>
      <x:c r="E33" s="1"/>
      <x:c r="F33" s="1"/>
      <x:c r="G33" s="1"/>
      <x:c r="H33" s="1"/>
      <x:c r="I33" s="1"/>
      <x:c r="J33" s="1"/>
    </x:row>
    <x:row r="34">
      <x:c r="A34" s="1"/>
      <x:c r="B34" s="1"/>
      <x:c r="C34" s="1"/>
      <x:c r="D34" s="1"/>
      <x:c r="E34" s="1"/>
      <x:c r="F34" s="1"/>
      <x:c r="G34" s="1"/>
      <x:c r="H34" s="1"/>
      <x:c r="I34" s="1"/>
      <x:c r="J34" s="1"/>
    </x:row>
    <x:row r="35">
      <x:c r="A35" s="1"/>
      <x:c r="B35" s="1"/>
      <x:c r="C35" s="1"/>
      <x:c r="D35" s="1"/>
      <x:c r="E35" s="1"/>
      <x:c r="F35" s="1"/>
      <x:c r="G35" s="1"/>
      <x:c r="H35" s="1"/>
      <x:c r="I35" s="1"/>
      <x:c r="J35" s="1"/>
    </x:row>
    <x:row r="36">
      <x:c r="A36" s="1"/>
      <x:c r="B36" s="1"/>
      <x:c r="C36" s="1"/>
      <x:c r="D36" s="1"/>
      <x:c r="E36" s="1"/>
      <x:c r="F36" s="1"/>
      <x:c r="G36" s="1"/>
      <x:c r="H36" s="1"/>
      <x:c r="I36" s="1"/>
      <x:c r="J36" s="1"/>
    </x:row>
    <x:row r="37">
      <x:c r="A37" s="1"/>
      <x:c r="B37" s="1"/>
      <x:c r="C37" s="1"/>
      <x:c r="D37" s="1"/>
      <x:c r="E37" s="1"/>
      <x:c r="F37" s="1"/>
      <x:c r="G37" s="1"/>
      <x:c r="H37" s="1"/>
      <x:c r="I37" s="1"/>
      <x:c r="J37" s="1"/>
    </x:row>
    <x:row r="38">
      <x:c r="A38" s="1"/>
      <x:c r="B38" s="1"/>
      <x:c r="C38" s="1"/>
      <x:c r="D38" s="1"/>
      <x:c r="E38" s="1"/>
      <x:c r="F38" s="1"/>
      <x:c r="G38" s="1"/>
      <x:c r="H38" s="1"/>
      <x:c r="I38" s="1"/>
      <x:c r="J38" s="1"/>
    </x:row>
    <x:row r="39">
      <x:c r="A39" s="1"/>
      <x:c r="B39" s="1"/>
      <x:c r="C39" s="1"/>
      <x:c r="D39" s="1"/>
      <x:c r="E39" s="1"/>
      <x:c r="F39" s="1"/>
      <x:c r="G39" s="1"/>
      <x:c r="H39" s="1"/>
      <x:c r="I39" s="1"/>
      <x:c r="J39" s="1"/>
    </x:row>
    <x:row r="40">
      <x:c r="A40" s="1"/>
      <x:c r="B40" s="1"/>
      <x:c r="C40" s="1"/>
      <x:c r="D40" s="1"/>
      <x:c r="E40" s="1"/>
      <x:c r="F40" s="1"/>
      <x:c r="G40" s="1"/>
      <x:c r="H40" s="1"/>
      <x:c r="I40" s="1"/>
      <x:c r="J40" s="1"/>
    </x:row>
    <x:row r="41">
      <x:c r="A41" s="1"/>
      <x:c r="B41" s="1"/>
      <x:c r="C41" s="1"/>
      <x:c r="D41" s="1"/>
      <x:c r="E41" s="1"/>
      <x:c r="F41" s="1"/>
      <x:c r="G41" s="1"/>
      <x:c r="H41" s="1"/>
      <x:c r="I41" s="1"/>
      <x:c r="J41" s="1"/>
    </x:row>
    <x:row r="42">
      <x:c r="A42" s="1"/>
      <x:c r="B42" s="1"/>
      <x:c r="C42" s="1"/>
      <x:c r="D42" s="1"/>
      <x:c r="E42" s="1"/>
      <x:c r="F42" s="1"/>
      <x:c r="G42" s="1"/>
      <x:c r="H42" s="1"/>
      <x:c r="I42" s="1"/>
      <x:c r="J42" s="1"/>
    </x:row>
    <x:row r="43">
      <x:c r="A43" s="1"/>
      <x:c r="B43" s="1"/>
      <x:c r="C43" s="1"/>
      <x:c r="D43" s="1"/>
      <x:c r="E43" s="1"/>
      <x:c r="F43" s="1"/>
      <x:c r="G43" s="1"/>
      <x:c r="H43" s="1"/>
      <x:c r="I43" s="1"/>
      <x:c r="J43" s="1"/>
    </x:row>
    <x:row r="44">
      <x:c r="A44" s="1"/>
      <x:c r="B44" s="1"/>
      <x:c r="C44" s="1"/>
      <x:c r="D44" s="1"/>
      <x:c r="E44" s="1"/>
      <x:c r="F44" s="1"/>
      <x:c r="G44" s="1"/>
      <x:c r="H44" s="1"/>
      <x:c r="I44" s="1"/>
      <x:c r="J44" s="1"/>
    </x:row>
    <x:row r="45">
      <x:c r="A45" s="1"/>
      <x:c r="B45" s="1"/>
      <x:c r="C45" s="1"/>
      <x:c r="D45" s="1"/>
      <x:c r="E45" s="1"/>
      <x:c r="F45" s="1"/>
      <x:c r="G45" s="1"/>
      <x:c r="H45" s="1"/>
      <x:c r="I45" s="1"/>
      <x:c r="J45" s="1"/>
    </x:row>
    <x:row r="46">
      <x:c r="A46" s="1"/>
      <x:c r="B46" s="1"/>
      <x:c r="C46" s="1"/>
      <x:c r="D46" s="1"/>
      <x:c r="E46" s="1"/>
      <x:c r="F46" s="1"/>
      <x:c r="G46" s="1"/>
      <x:c r="H46" s="1"/>
      <x:c r="I46" s="1"/>
      <x:c r="J46" s="1"/>
    </x:row>
    <x:row r="47">
      <x:c r="A47" s="1"/>
      <x:c r="B47" s="1"/>
      <x:c r="C47" s="1"/>
      <x:c r="D47" s="1"/>
      <x:c r="E47" s="1"/>
      <x:c r="F47" s="1"/>
      <x:c r="G47" s="1"/>
      <x:c r="H47" s="1"/>
      <x:c r="I47" s="1"/>
      <x:c r="J47" s="1"/>
    </x:row>
    <x:row r="48">
      <x:c r="A48" s="1"/>
      <x:c r="B48" s="1"/>
      <x:c r="C48" s="1"/>
      <x:c r="D48" s="1"/>
      <x:c r="E48" s="1"/>
      <x:c r="F48" s="1"/>
      <x:c r="G48" s="1"/>
      <x:c r="H48" s="1"/>
      <x:c r="I48" s="1"/>
      <x:c r="J48" s="1"/>
    </x:row>
    <x:row r="49">
      <x:c r="A49" s="1"/>
      <x:c r="B49" s="1"/>
      <x:c r="C49" s="1"/>
      <x:c r="D49" s="1"/>
      <x:c r="E49" s="1"/>
      <x:c r="F49" s="1"/>
      <x:c r="G49" s="1"/>
      <x:c r="H49" s="1"/>
      <x:c r="I49" s="1"/>
      <x:c r="J49" s="1"/>
    </x:row>
    <x:row r="50">
      <x:c r="A50" s="1"/>
      <x:c r="B50" s="1"/>
      <x:c r="C50" s="1"/>
      <x:c r="D50" s="1"/>
      <x:c r="E50" s="1"/>
      <x:c r="F50" s="1"/>
      <x:c r="G50" s="1"/>
      <x:c r="H50" s="1"/>
      <x:c r="I50" s="1"/>
      <x:c r="J50" s="1"/>
    </x:row>
    <x:row r="51">
      <x:c r="A51" s="1"/>
      <x:c r="B51" s="1"/>
      <x:c r="C51" s="1"/>
      <x:c r="D51" s="1"/>
      <x:c r="E51" s="1"/>
      <x:c r="F51" s="1"/>
      <x:c r="G51" s="1"/>
      <x:c r="H51" s="1"/>
      <x:c r="I51" s="1"/>
      <x:c r="J51" s="1"/>
    </x:row>
    <x:row r="52">
      <x:c r="A52" s="1"/>
      <x:c r="B52" s="1"/>
      <x:c r="C52" s="1"/>
      <x:c r="D52" s="1"/>
      <x:c r="E52" s="1"/>
      <x:c r="F52" s="1"/>
      <x:c r="G52" s="1"/>
      <x:c r="H52" s="1"/>
      <x:c r="I52" s="1"/>
      <x:c r="J52" s="1"/>
    </x:row>
    <x:row r="53">
      <x:c r="A53" s="1"/>
      <x:c r="B53" s="1"/>
      <x:c r="C53" s="1"/>
      <x:c r="D53" s="1"/>
      <x:c r="E53" s="1"/>
      <x:c r="F53" s="1"/>
      <x:c r="G53" s="1"/>
      <x:c r="H53" s="1"/>
      <x:c r="I53" s="1"/>
      <x:c r="J53" s="1"/>
    </x:row>
    <x:row r="54">
      <x:c r="A54" s="1"/>
      <x:c r="B54" s="1"/>
      <x:c r="C54" s="1"/>
      <x:c r="D54" s="1"/>
      <x:c r="E54" s="1"/>
      <x:c r="F54" s="1"/>
      <x:c r="G54" s="1"/>
      <x:c r="H54" s="1"/>
      <x:c r="I54" s="1"/>
      <x:c r="J54" s="1"/>
    </x:row>
    <x:row r="55">
      <x:c r="A55" s="1"/>
      <x:c r="B55" s="1"/>
      <x:c r="C55" s="1"/>
      <x:c r="D55" s="1"/>
      <x:c r="E55" s="1"/>
      <x:c r="F55" s="1"/>
      <x:c r="G55" s="1"/>
      <x:c r="H55" s="1"/>
      <x:c r="I55" s="1"/>
      <x:c r="J55" s="1"/>
    </x:row>
    <x:row r="56">
      <x:c r="A56" s="1"/>
      <x:c r="B56" s="1"/>
      <x:c r="C56" s="1"/>
      <x:c r="D56" s="1"/>
      <x:c r="E56" s="1"/>
      <x:c r="F56" s="1"/>
      <x:c r="G56" s="1"/>
      <x:c r="H56" s="1"/>
      <x:c r="I56" s="1"/>
      <x:c r="J56" s="1"/>
    </x:row>
    <x:row r="57">
      <x:c r="A57" s="1"/>
      <x:c r="B57" s="1"/>
      <x:c r="C57" s="1"/>
      <x:c r="D57" s="1"/>
      <x:c r="E57" s="1"/>
      <x:c r="F57" s="1"/>
      <x:c r="G57" s="1"/>
      <x:c r="H57" s="1"/>
      <x:c r="I57" s="1"/>
      <x:c r="J57" s="1"/>
    </x:row>
    <x:row r="58">
      <x:c r="A58" s="1"/>
      <x:c r="B58" s="1"/>
      <x:c r="C58" s="1"/>
      <x:c r="D58" s="1"/>
      <x:c r="E58" s="1"/>
      <x:c r="F58" s="1"/>
      <x:c r="G58" s="1"/>
      <x:c r="H58" s="1"/>
      <x:c r="I58" s="1"/>
      <x:c r="J58" s="1"/>
    </x:row>
    <x:row r="59">
      <x:c r="A59" s="1"/>
      <x:c r="B59" s="1"/>
      <x:c r="C59" s="1"/>
      <x:c r="D59" s="1"/>
      <x:c r="E59" s="1"/>
      <x:c r="F59" s="1"/>
      <x:c r="G59" s="1"/>
      <x:c r="H59" s="1"/>
      <x:c r="I59" s="1"/>
      <x:c r="J59" s="1"/>
    </x:row>
    <x:row r="60">
      <x:c r="A60" s="1"/>
      <x:c r="B60" s="1"/>
      <x:c r="C60" s="1"/>
      <x:c r="D60" s="1"/>
      <x:c r="E60" s="1"/>
      <x:c r="F60" s="1"/>
      <x:c r="G60" s="1"/>
      <x:c r="H60" s="1"/>
      <x:c r="I60" s="1"/>
      <x:c r="J60" s="1"/>
    </x:row>
    <x:row r="61">
      <x:c r="A61" s="1"/>
      <x:c r="B61" s="1"/>
      <x:c r="C61" s="1"/>
      <x:c r="D61" s="1"/>
      <x:c r="E61" s="1"/>
      <x:c r="F61" s="1"/>
      <x:c r="G61" s="1"/>
      <x:c r="H61" s="1"/>
      <x:c r="I61" s="1"/>
      <x:c r="J61" s="1"/>
    </x:row>
    <x:row r="62">
      <x:c r="A62" s="1"/>
      <x:c r="B62" s="1"/>
      <x:c r="C62" s="1"/>
      <x:c r="D62" s="1"/>
      <x:c r="E62" s="1"/>
      <x:c r="F62" s="1"/>
      <x:c r="G62" s="1"/>
      <x:c r="H62" s="1"/>
      <x:c r="I62" s="1"/>
      <x:c r="J62" s="1"/>
    </x:row>
    <x:row r="63">
      <x:c r="A63" s="1"/>
      <x:c r="B63" s="1"/>
      <x:c r="C63" s="1"/>
      <x:c r="D63" s="1"/>
      <x:c r="E63" s="1"/>
      <x:c r="F63" s="1"/>
      <x:c r="G63" s="1"/>
      <x:c r="H63" s="1"/>
      <x:c r="I63" s="1"/>
      <x:c r="J63" s="1"/>
    </x:row>
    <x:row r="64">
      <x:c r="A64" s="1"/>
      <x:c r="B64" s="1"/>
      <x:c r="C64" s="1"/>
      <x:c r="D64" s="1"/>
      <x:c r="E64" s="1"/>
      <x:c r="F64" s="1"/>
      <x:c r="G64" s="1"/>
      <x:c r="H64" s="1"/>
      <x:c r="I64" s="1"/>
      <x:c r="J64" s="1"/>
    </x:row>
    <x:row r="65">
      <x:c r="A65" s="1"/>
      <x:c r="B65" s="1"/>
      <x:c r="C65" s="1"/>
      <x:c r="D65" s="1"/>
      <x:c r="E65" s="1"/>
      <x:c r="F65" s="1"/>
      <x:c r="G65" s="1"/>
      <x:c r="H65" s="1"/>
      <x:c r="I65" s="1"/>
      <x:c r="J65" s="1"/>
    </x:row>
    <x:row r="66">
      <x:c r="A66" s="1"/>
      <x:c r="B66" s="1"/>
      <x:c r="C66" s="1"/>
      <x:c r="D66" s="1"/>
      <x:c r="E66" s="1"/>
      <x:c r="F66" s="1"/>
      <x:c r="G66" s="1"/>
      <x:c r="H66" s="1"/>
      <x:c r="I66" s="1"/>
      <x:c r="J66" s="1"/>
    </x:row>
    <x:row r="67">
      <x:c r="A67" s="1"/>
      <x:c r="B67" s="1"/>
      <x:c r="C67" s="1"/>
      <x:c r="D67" s="1"/>
      <x:c r="E67" s="1"/>
      <x:c r="F67" s="1"/>
      <x:c r="G67" s="1"/>
      <x:c r="H67" s="1"/>
      <x:c r="I67" s="1"/>
      <x:c r="J67" s="1"/>
    </x:row>
    <x:row r="68">
      <x:c r="A68" s="1"/>
      <x:c r="B68" s="1"/>
      <x:c r="C68" s="1"/>
      <x:c r="D68" s="1"/>
      <x:c r="E68" s="1"/>
      <x:c r="F68" s="1"/>
      <x:c r="G68" s="1"/>
      <x:c r="H68" s="1"/>
      <x:c r="I68" s="1"/>
      <x:c r="J68" s="1"/>
    </x:row>
    <x:row r="69">
      <x:c r="A69" s="1"/>
      <x:c r="B69" s="1"/>
      <x:c r="C69" s="1"/>
      <x:c r="D69" s="1"/>
      <x:c r="E69" s="1"/>
      <x:c r="F69" s="1"/>
      <x:c r="G69" s="1"/>
      <x:c r="H69" s="1"/>
      <x:c r="I69" s="1"/>
      <x:c r="J69" s="1"/>
    </x:row>
    <x:row r="70">
      <x:c r="A70" s="1"/>
      <x:c r="B70" s="1"/>
      <x:c r="C70" s="1"/>
      <x:c r="D70" s="1"/>
      <x:c r="E70" s="1"/>
      <x:c r="F70" s="1"/>
      <x:c r="G70" s="1"/>
      <x:c r="H70" s="1"/>
      <x:c r="I70" s="1"/>
      <x:c r="J70" s="1"/>
    </x:row>
    <x:row r="71">
      <x:c r="A71" s="1"/>
      <x:c r="B71" s="1"/>
      <x:c r="C71" s="1"/>
      <x:c r="D71" s="1"/>
      <x:c r="E71" s="1"/>
      <x:c r="F71" s="1"/>
      <x:c r="G71" s="1"/>
      <x:c r="H71" s="1"/>
      <x:c r="I71" s="1"/>
      <x:c r="J71" s="1"/>
    </x:row>
    <x:row r="72">
      <x:c r="A72" s="1"/>
      <x:c r="B72" s="1"/>
      <x:c r="C72" s="1"/>
      <x:c r="D72" s="1"/>
      <x:c r="E72" s="1"/>
      <x:c r="F72" s="1"/>
      <x:c r="G72" s="1"/>
      <x:c r="H72" s="1"/>
      <x:c r="I72" s="1"/>
      <x:c r="J72" s="1"/>
    </x:row>
    <x:row r="73">
      <x:c r="A73" s="1"/>
      <x:c r="B73" s="1"/>
      <x:c r="C73" s="1"/>
      <x:c r="D73" s="1"/>
      <x:c r="E73" s="1"/>
      <x:c r="F73" s="1"/>
      <x:c r="G73" s="1"/>
      <x:c r="H73" s="1"/>
      <x:c r="I73" s="1"/>
      <x:c r="J73" s="1"/>
    </x:row>
    <x:row r="74">
      <x:c r="A74" s="1"/>
      <x:c r="B74" s="1"/>
      <x:c r="C74" s="1"/>
      <x:c r="D74" s="1"/>
      <x:c r="E74" s="1"/>
      <x:c r="F74" s="1"/>
      <x:c r="G74" s="1"/>
      <x:c r="H74" s="1"/>
      <x:c r="I74" s="1"/>
      <x:c r="J74" s="1"/>
    </x:row>
    <x:row r="75">
      <x:c r="A75" s="1"/>
      <x:c r="B75" s="1"/>
      <x:c r="C75" s="1"/>
      <x:c r="D75" s="1"/>
      <x:c r="E75" s="1"/>
      <x:c r="F75" s="1"/>
      <x:c r="G75" s="1"/>
      <x:c r="H75" s="1"/>
      <x:c r="I75" s="1"/>
      <x:c r="J75" s="1"/>
    </x:row>
    <x:row r="76">
      <x:c r="A76" s="1"/>
      <x:c r="B76" s="1"/>
      <x:c r="C76" s="1"/>
      <x:c r="D76" s="1"/>
      <x:c r="E76" s="1"/>
      <x:c r="F76" s="1"/>
      <x:c r="G76" s="1"/>
      <x:c r="H76" s="1"/>
      <x:c r="I76" s="1"/>
      <x:c r="J76" s="1"/>
    </x:row>
    <x:row r="77">
      <x:c r="A77" s="1"/>
      <x:c r="B77" s="1"/>
      <x:c r="C77" s="1"/>
      <x:c r="D77" s="1"/>
      <x:c r="E77" s="1"/>
      <x:c r="F77" s="1"/>
      <x:c r="G77" s="1"/>
      <x:c r="H77" s="1"/>
      <x:c r="I77" s="1"/>
      <x:c r="J77" s="1"/>
    </x:row>
    <x:row r="78">
      <x:c r="A78" s="1"/>
      <x:c r="B78" s="1"/>
      <x:c r="C78" s="1"/>
      <x:c r="D78" s="1"/>
      <x:c r="E78" s="1"/>
      <x:c r="F78" s="1"/>
      <x:c r="G78" s="1"/>
      <x:c r="H78" s="1"/>
      <x:c r="I78" s="1"/>
      <x:c r="J78" s="1"/>
    </x:row>
    <x:row r="79">
      <x:c r="A79" s="1"/>
      <x:c r="B79" s="1"/>
      <x:c r="C79" s="1"/>
      <x:c r="D79" s="1"/>
      <x:c r="E79" s="1"/>
      <x:c r="F79" s="1"/>
      <x:c r="G79" s="1"/>
      <x:c r="H79" s="1"/>
      <x:c r="I79" s="1"/>
      <x:c r="J79" s="1"/>
    </x:row>
    <x:row r="80">
      <x:c r="A80" s="1"/>
      <x:c r="B80" s="1"/>
      <x:c r="C80" s="1"/>
      <x:c r="D80" s="1"/>
      <x:c r="E80" s="1"/>
      <x:c r="F80" s="1"/>
      <x:c r="G80" s="1"/>
      <x:c r="H80" s="1"/>
      <x:c r="I80" s="1"/>
      <x:c r="J80" s="1"/>
    </x:row>
    <x:row r="81">
      <x:c r="A81" s="1"/>
      <x:c r="B81" s="1"/>
      <x:c r="C81" s="1"/>
      <x:c r="D81" s="1"/>
      <x:c r="E81" s="1"/>
      <x:c r="F81" s="1"/>
      <x:c r="G81" s="1"/>
      <x:c r="H81" s="1"/>
      <x:c r="I81" s="1"/>
      <x:c r="J81" s="1"/>
    </x:row>
    <x:row r="82">
      <x:c r="A82" s="1"/>
      <x:c r="B82" s="1"/>
      <x:c r="C82" s="1"/>
      <x:c r="D82" s="1"/>
      <x:c r="E82" s="1"/>
      <x:c r="F82" s="1"/>
      <x:c r="G82" s="1"/>
      <x:c r="H82" s="1"/>
      <x:c r="I82" s="1"/>
      <x:c r="J82" s="1"/>
    </x:row>
    <x:row r="83">
      <x:c r="A83" s="1"/>
      <x:c r="B83" s="1"/>
      <x:c r="C83" s="1"/>
      <x:c r="D83" s="1"/>
      <x:c r="E83" s="1"/>
      <x:c r="F83" s="1"/>
      <x:c r="G83" s="1"/>
      <x:c r="H83" s="1"/>
      <x:c r="I83" s="1"/>
      <x:c r="J83" s="1"/>
    </x:row>
    <x:row r="84">
      <x:c r="A84" s="1"/>
      <x:c r="B84" s="1"/>
      <x:c r="C84" s="1"/>
      <x:c r="D84" s="1"/>
      <x:c r="E84" s="1"/>
      <x:c r="F84" s="1"/>
      <x:c r="G84" s="1"/>
      <x:c r="H84" s="1"/>
      <x:c r="I84" s="1"/>
      <x:c r="J84" s="1"/>
    </x:row>
    <x:row r="85">
      <x:c r="A85" s="1"/>
      <x:c r="B85" s="1"/>
      <x:c r="C85" s="1"/>
      <x:c r="D85" s="1"/>
      <x:c r="E85" s="1"/>
      <x:c r="F85" s="1"/>
      <x:c r="G85" s="1"/>
      <x:c r="H85" s="1"/>
      <x:c r="I85" s="1"/>
      <x:c r="J85" s="1"/>
    </x:row>
    <x:row r="86">
      <x:c r="A86" s="1"/>
      <x:c r="B86" s="1"/>
      <x:c r="C86" s="1"/>
      <x:c r="D86" s="1"/>
      <x:c r="E86" s="1"/>
      <x:c r="F86" s="1"/>
      <x:c r="G86" s="1"/>
      <x:c r="H86" s="1"/>
      <x:c r="I86" s="1"/>
      <x:c r="J86" s="1"/>
    </x:row>
    <x:row r="87">
      <x:c r="A87" s="1"/>
      <x:c r="B87" s="1"/>
      <x:c r="C87" s="1"/>
      <x:c r="D87" s="1"/>
      <x:c r="E87" s="1"/>
      <x:c r="F87" s="1"/>
      <x:c r="G87" s="1"/>
      <x:c r="H87" s="1"/>
      <x:c r="I87" s="1"/>
      <x:c r="J87" s="1"/>
    </x:row>
    <x:row r="88">
      <x:c r="A88" s="1"/>
      <x:c r="B88" s="1"/>
      <x:c r="C88" s="1"/>
      <x:c r="D88" s="1"/>
      <x:c r="E88" s="1"/>
      <x:c r="F88" s="1"/>
      <x:c r="G88" s="1"/>
      <x:c r="H88" s="1"/>
      <x:c r="I88" s="1"/>
      <x:c r="J88" s="1"/>
    </x:row>
    <x:row r="89">
      <x:c r="A89" s="1"/>
      <x:c r="B89" s="1"/>
      <x:c r="C89" s="1"/>
      <x:c r="D89" s="1"/>
      <x:c r="E89" s="1"/>
      <x:c r="F89" s="1"/>
      <x:c r="G89" s="1"/>
      <x:c r="H89" s="1"/>
      <x:c r="I89" s="1"/>
      <x:c r="J89" s="1"/>
    </x:row>
    <x:row r="90">
      <x:c r="A90" s="1"/>
      <x:c r="B90" s="1"/>
      <x:c r="C90" s="1"/>
      <x:c r="D90" s="1"/>
      <x:c r="E90" s="1"/>
      <x:c r="F90" s="1"/>
      <x:c r="G90" s="1"/>
      <x:c r="H90" s="1"/>
      <x:c r="I90" s="1"/>
      <x:c r="J90" s="1"/>
    </x:row>
    <x:row r="91">
      <x:c r="A91" s="1"/>
      <x:c r="B91" s="1"/>
      <x:c r="C91" s="1"/>
      <x:c r="D91" s="1"/>
      <x:c r="E91" s="1"/>
      <x:c r="F91" s="1"/>
      <x:c r="G91" s="1"/>
      <x:c r="H91" s="1"/>
      <x:c r="I91" s="1"/>
      <x:c r="J91" s="1"/>
    </x:row>
    <x:row r="92">
      <x:c r="A92" s="1"/>
      <x:c r="B92" s="1"/>
      <x:c r="C92" s="1"/>
      <x:c r="D92" s="1"/>
      <x:c r="E92" s="1"/>
      <x:c r="F92" s="1"/>
      <x:c r="G92" s="1"/>
      <x:c r="H92" s="1"/>
      <x:c r="I92" s="1"/>
      <x:c r="J92" s="1"/>
    </x:row>
    <x:row r="93">
      <x:c r="A93" s="1"/>
      <x:c r="B93" s="1"/>
      <x:c r="C93" s="1"/>
      <x:c r="D93" s="1"/>
      <x:c r="E93" s="1"/>
      <x:c r="F93" s="1"/>
      <x:c r="G93" s="1"/>
      <x:c r="H93" s="1"/>
      <x:c r="I93" s="1"/>
      <x:c r="J93" s="1"/>
    </x:row>
    <x:row r="94">
      <x:c r="A94" s="1"/>
      <x:c r="B94" s="1"/>
      <x:c r="C94" s="1"/>
      <x:c r="D94" s="1"/>
      <x:c r="E94" s="1"/>
      <x:c r="F94" s="1"/>
      <x:c r="G94" s="1"/>
      <x:c r="H94" s="1"/>
      <x:c r="I94" s="1"/>
      <x:c r="J94" s="1"/>
    </x:row>
    <x:row r="95">
      <x:c r="A95" s="1"/>
      <x:c r="B95" s="1"/>
      <x:c r="C95" s="1"/>
      <x:c r="D95" s="1"/>
      <x:c r="E95" s="1"/>
      <x:c r="F95" s="1"/>
      <x:c r="G95" s="1"/>
      <x:c r="H95" s="1"/>
      <x:c r="I95" s="1"/>
      <x:c r="J95" s="1"/>
    </x:row>
    <x:row r="96">
      <x:c r="A96" s="1"/>
      <x:c r="B96" s="1"/>
      <x:c r="C96" s="1"/>
      <x:c r="D96" s="1"/>
      <x:c r="E96" s="1"/>
      <x:c r="F96" s="1"/>
      <x:c r="G96" s="1"/>
      <x:c r="H96" s="1"/>
      <x:c r="I96" s="1"/>
      <x:c r="J96" s="1"/>
    </x:row>
    <x:row r="97">
      <x:c r="A97" s="1"/>
      <x:c r="B97" s="1"/>
      <x:c r="C97" s="1"/>
      <x:c r="D97" s="1"/>
      <x:c r="E97" s="1"/>
      <x:c r="F97" s="1"/>
      <x:c r="G97" s="1"/>
      <x:c r="H97" s="1"/>
      <x:c r="I97" s="1"/>
      <x:c r="J97" s="1"/>
    </x:row>
    <x:row r="98">
      <x:c r="A98" s="1"/>
      <x:c r="B98" s="1"/>
      <x:c r="C98" s="1"/>
      <x:c r="D98" s="1"/>
      <x:c r="E98" s="1"/>
      <x:c r="F98" s="1"/>
      <x:c r="G98" s="1"/>
      <x:c r="H98" s="1"/>
      <x:c r="I98" s="1"/>
      <x:c r="J98" s="1"/>
    </x:row>
    <x:row r="99">
      <x:c r="A99" s="1"/>
      <x:c r="B99" s="1"/>
      <x:c r="C99" s="1"/>
      <x:c r="D99" s="1"/>
      <x:c r="E99" s="1"/>
      <x:c r="F99" s="1"/>
      <x:c r="G99" s="1"/>
      <x:c r="H99" s="1"/>
      <x:c r="I99" s="1"/>
      <x:c r="J99" s="1"/>
    </x:row>
    <x:row r="100">
      <x:c r="A100" s="1"/>
      <x:c r="B100" s="1"/>
      <x:c r="C100" s="1"/>
      <x:c r="D100" s="1"/>
      <x:c r="E100" s="1"/>
      <x:c r="F100" s="1"/>
      <x:c r="G100" s="1"/>
      <x:c r="H100" s="1"/>
      <x:c r="I100" s="1"/>
      <x:c r="J100" s="1"/>
    </x:row>
    <x:row r="101">
      <x:c r="A101" s="1"/>
      <x:c r="B101" s="1"/>
      <x:c r="C101" s="1"/>
      <x:c r="D101" s="1"/>
      <x:c r="E101" s="1"/>
      <x:c r="F101" s="1"/>
      <x:c r="G101" s="1"/>
      <x:c r="H101" s="1"/>
      <x:c r="I101" s="1"/>
      <x:c r="J101" s="1"/>
    </x:row>
    <x:row r="102">
      <x:c r="A102" s="1"/>
      <x:c r="B102" s="1"/>
      <x:c r="C102" s="1"/>
      <x:c r="D102" s="1"/>
      <x:c r="E102" s="1"/>
      <x:c r="F102" s="1"/>
      <x:c r="G102" s="1"/>
      <x:c r="H102" s="1"/>
      <x:c r="I102" s="1"/>
      <x:c r="J102" s="1"/>
    </x:row>
    <x:row r="103">
      <x:c r="A103" s="1"/>
      <x:c r="B103" s="1"/>
      <x:c r="C103" s="1"/>
      <x:c r="D103" s="1"/>
      <x:c r="E103" s="1"/>
      <x:c r="F103" s="1"/>
      <x:c r="G103" s="1"/>
      <x:c r="H103" s="1"/>
      <x:c r="I103" s="1"/>
      <x:c r="J103" s="1"/>
    </x:row>
    <x:row r="104">
      <x:c r="A104" s="1"/>
      <x:c r="B104" s="1"/>
      <x:c r="C104" s="1"/>
      <x:c r="D104" s="1"/>
      <x:c r="E104" s="1"/>
      <x:c r="F104" s="1"/>
      <x:c r="G104" s="1"/>
      <x:c r="H104" s="1"/>
      <x:c r="I104" s="1"/>
      <x:c r="J104" s="1"/>
    </x:row>
    <x:row r="105">
      <x:c r="A105" s="1"/>
      <x:c r="B105" s="1"/>
      <x:c r="C105" s="1"/>
      <x:c r="D105" s="1"/>
      <x:c r="E105" s="1"/>
      <x:c r="F105" s="1"/>
      <x:c r="G105" s="1"/>
      <x:c r="H105" s="1"/>
      <x:c r="I105" s="1"/>
      <x:c r="J105" s="1"/>
    </x:row>
    <x:row r="106">
      <x:c r="A106" s="1"/>
      <x:c r="B106" s="1"/>
      <x:c r="C106" s="1"/>
      <x:c r="D106" s="1"/>
      <x:c r="E106" s="1"/>
      <x:c r="F106" s="1"/>
      <x:c r="G106" s="1"/>
      <x:c r="H106" s="1"/>
      <x:c r="I106" s="1"/>
      <x:c r="J106" s="1"/>
    </x:row>
    <x:row r="107">
      <x:c r="A107" s="1"/>
      <x:c r="B107" s="1"/>
      <x:c r="C107" s="1"/>
      <x:c r="D107" s="1"/>
      <x:c r="E107" s="1"/>
      <x:c r="F107" s="1"/>
      <x:c r="G107" s="1"/>
      <x:c r="H107" s="1"/>
      <x:c r="I107" s="1"/>
      <x:c r="J107" s="1"/>
    </x:row>
    <x:row r="108">
      <x:c r="A108" s="1"/>
      <x:c r="B108" s="1"/>
      <x:c r="C108" s="1"/>
      <x:c r="D108" s="1"/>
      <x:c r="E108" s="1"/>
      <x:c r="F108" s="1"/>
      <x:c r="G108" s="1"/>
      <x:c r="H108" s="1"/>
      <x:c r="I108" s="1"/>
      <x:c r="J108" s="1"/>
    </x:row>
    <x:row r="109">
      <x:c r="A109" s="1"/>
      <x:c r="B109" s="1"/>
      <x:c r="C109" s="1"/>
      <x:c r="D109" s="1"/>
      <x:c r="E109" s="1"/>
      <x:c r="F109" s="1"/>
      <x:c r="G109" s="1"/>
      <x:c r="H109" s="1"/>
      <x:c r="I109" s="1"/>
      <x:c r="J109" s="1"/>
    </x:row>
    <x:row r="110">
      <x:c r="A110" s="1"/>
      <x:c r="B110" s="1"/>
      <x:c r="C110" s="1"/>
      <x:c r="D110" s="1"/>
      <x:c r="E110" s="1"/>
      <x:c r="F110" s="1"/>
      <x:c r="G110" s="1"/>
      <x:c r="H110" s="1"/>
      <x:c r="I110" s="1"/>
      <x:c r="J110" s="1"/>
    </x:row>
    <x:row r="111">
      <x:c r="A111" s="1"/>
      <x:c r="B111" s="1"/>
      <x:c r="C111" s="1"/>
      <x:c r="D111" s="1"/>
      <x:c r="E111" s="1"/>
      <x:c r="F111" s="1"/>
      <x:c r="G111" s="1"/>
      <x:c r="H111" s="1"/>
      <x:c r="I111" s="1"/>
      <x:c r="J111" s="1"/>
    </x:row>
    <x:row r="112">
      <x:c r="A112" s="1"/>
      <x:c r="B112" s="1"/>
      <x:c r="C112" s="1"/>
      <x:c r="D112" s="1"/>
      <x:c r="E112" s="1"/>
      <x:c r="F112" s="1"/>
      <x:c r="G112" s="1"/>
      <x:c r="H112" s="1"/>
      <x:c r="I112" s="1"/>
      <x:c r="J112" s="1"/>
    </x:row>
    <x:row r="113">
      <x:c r="A113" s="1"/>
      <x:c r="B113" s="1"/>
      <x:c r="C113" s="1"/>
      <x:c r="D113" s="1"/>
      <x:c r="E113" s="1"/>
      <x:c r="F113" s="1"/>
      <x:c r="G113" s="1"/>
      <x:c r="H113" s="1"/>
      <x:c r="I113" s="1"/>
      <x:c r="J113" s="1"/>
    </x:row>
    <x:row r="114">
      <x:c r="A114" s="1"/>
      <x:c r="B114" s="1"/>
      <x:c r="C114" s="1"/>
      <x:c r="D114" s="1"/>
      <x:c r="E114" s="1"/>
      <x:c r="F114" s="1"/>
      <x:c r="G114" s="1"/>
      <x:c r="H114" s="1"/>
      <x:c r="I114" s="1"/>
      <x:c r="J114" s="1"/>
    </x:row>
    <x:row r="115">
      <x:c r="A115" s="1"/>
      <x:c r="B115" s="1"/>
      <x:c r="C115" s="1"/>
      <x:c r="D115" s="1"/>
      <x:c r="E115" s="1"/>
      <x:c r="F115" s="1"/>
      <x:c r="G115" s="1"/>
      <x:c r="H115" s="1"/>
      <x:c r="I115" s="1"/>
      <x:c r="J115" s="1"/>
    </x:row>
    <x:row r="116">
      <x:c r="A116" s="1"/>
      <x:c r="B116" s="1"/>
      <x:c r="C116" s="1"/>
      <x:c r="D116" s="1"/>
      <x:c r="E116" s="1"/>
      <x:c r="F116" s="1"/>
      <x:c r="G116" s="1"/>
      <x:c r="H116" s="1"/>
      <x:c r="I116" s="1"/>
      <x:c r="J116" s="1"/>
    </x:row>
    <x:row r="117">
      <x:c r="A117" s="1"/>
      <x:c r="B117" s="1"/>
      <x:c r="C117" s="1"/>
      <x:c r="D117" s="1"/>
      <x:c r="E117" s="1"/>
      <x:c r="F117" s="1"/>
      <x:c r="G117" s="1"/>
      <x:c r="H117" s="1"/>
      <x:c r="I117" s="1"/>
      <x:c r="J117" s="1"/>
    </x:row>
    <x:row r="118">
      <x:c r="A118" s="1"/>
      <x:c r="B118" s="1"/>
      <x:c r="C118" s="1"/>
      <x:c r="D118" s="1"/>
      <x:c r="E118" s="1"/>
      <x:c r="F118" s="1"/>
      <x:c r="G118" s="1"/>
      <x:c r="H118" s="1"/>
      <x:c r="I118" s="1"/>
      <x:c r="J118" s="1"/>
    </x:row>
    <x:row r="119">
      <x:c r="A119" s="1"/>
      <x:c r="B119" s="1"/>
      <x:c r="C119" s="1"/>
      <x:c r="D119" s="1"/>
      <x:c r="E119" s="1"/>
      <x:c r="F119" s="1"/>
      <x:c r="G119" s="1"/>
      <x:c r="H119" s="1"/>
      <x:c r="I119" s="1"/>
      <x:c r="J119" s="1"/>
    </x:row>
    <x:row r="120">
      <x:c r="A120" s="1"/>
      <x:c r="B120" s="1"/>
      <x:c r="C120" s="1"/>
      <x:c r="D120" s="1"/>
      <x:c r="E120" s="1"/>
      <x:c r="F120" s="1"/>
      <x:c r="G120" s="1"/>
      <x:c r="H120" s="1"/>
      <x:c r="I120" s="1"/>
      <x:c r="J120" s="1"/>
    </x:row>
    <x:row r="121">
      <x:c r="A121" s="1"/>
      <x:c r="B121" s="1"/>
      <x:c r="C121" s="1"/>
      <x:c r="D121" s="1"/>
      <x:c r="E121" s="1"/>
      <x:c r="F121" s="1"/>
      <x:c r="G121" s="1"/>
      <x:c r="H121" s="1"/>
      <x:c r="I121" s="1"/>
      <x:c r="J121" s="1"/>
    </x:row>
    <x:row r="122">
      <x:c r="A122" s="1"/>
      <x:c r="B122" s="1"/>
      <x:c r="C122" s="1"/>
      <x:c r="D122" s="1"/>
      <x:c r="E122" s="1"/>
      <x:c r="F122" s="1"/>
      <x:c r="G122" s="1"/>
      <x:c r="H122" s="1"/>
      <x:c r="I122" s="1"/>
      <x:c r="J122" s="1"/>
    </x:row>
    <x:row r="123">
      <x:c r="A123" s="1"/>
      <x:c r="B123" s="1"/>
      <x:c r="C123" s="1"/>
      <x:c r="D123" s="1"/>
      <x:c r="E123" s="1"/>
      <x:c r="F123" s="1"/>
      <x:c r="G123" s="1"/>
      <x:c r="H123" s="1"/>
      <x:c r="I123" s="1"/>
      <x:c r="J123" s="1"/>
    </x:row>
    <x:row r="124">
      <x:c r="A124" s="1"/>
      <x:c r="B124" s="1"/>
      <x:c r="C124" s="1"/>
      <x:c r="D124" s="1"/>
      <x:c r="E124" s="1"/>
      <x:c r="F124" s="1"/>
      <x:c r="G124" s="1"/>
      <x:c r="H124" s="1"/>
      <x:c r="I124" s="1"/>
      <x:c r="J124" s="1"/>
    </x:row>
    <x:row r="125">
      <x:c r="A125" s="1"/>
      <x:c r="B125" s="1"/>
      <x:c r="C125" s="1"/>
      <x:c r="D125" s="1"/>
      <x:c r="E125" s="1"/>
      <x:c r="F125" s="1"/>
      <x:c r="G125" s="1"/>
      <x:c r="H125" s="1"/>
      <x:c r="I125" s="1"/>
      <x:c r="J125" s="1"/>
    </x:row>
    <x:row r="126">
      <x:c r="A126" s="1"/>
      <x:c r="B126" s="1"/>
      <x:c r="C126" s="1"/>
      <x:c r="D126" s="1"/>
      <x:c r="E126" s="1"/>
      <x:c r="F126" s="1"/>
      <x:c r="G126" s="1"/>
      <x:c r="H126" s="1"/>
      <x:c r="I126" s="1"/>
      <x:c r="J126" s="1"/>
    </x:row>
    <x:row r="127">
      <x:c r="A127" s="1"/>
      <x:c r="B127" s="1"/>
      <x:c r="C127" s="1"/>
      <x:c r="D127" s="1"/>
      <x:c r="E127" s="1"/>
      <x:c r="F127" s="1"/>
      <x:c r="G127" s="1"/>
      <x:c r="H127" s="1"/>
      <x:c r="I127" s="1"/>
      <x:c r="J127" s="1"/>
    </x:row>
    <x:row r="128">
      <x:c r="A128" s="1"/>
      <x:c r="B128" s="1"/>
      <x:c r="C128" s="1"/>
      <x:c r="D128" s="1"/>
      <x:c r="E128" s="1"/>
      <x:c r="F128" s="1"/>
      <x:c r="G128" s="1"/>
      <x:c r="H128" s="1"/>
      <x:c r="I128" s="1"/>
      <x:c r="J128" s="1"/>
    </x:row>
    <x:row r="129">
      <x:c r="A129" s="1"/>
      <x:c r="B129" s="1"/>
      <x:c r="C129" s="1"/>
      <x:c r="D129" s="1"/>
      <x:c r="E129" s="1"/>
      <x:c r="F129" s="1"/>
      <x:c r="G129" s="1"/>
      <x:c r="H129" s="1"/>
      <x:c r="I129" s="1"/>
      <x:c r="J129" s="1"/>
    </x:row>
    <x:row r="130">
      <x:c r="A130" s="1"/>
      <x:c r="B130" s="1"/>
      <x:c r="C130" s="1"/>
      <x:c r="D130" s="1"/>
      <x:c r="E130" s="1"/>
      <x:c r="F130" s="1"/>
      <x:c r="G130" s="1"/>
      <x:c r="H130" s="1"/>
      <x:c r="I130" s="1"/>
      <x:c r="J130" s="1"/>
    </x:row>
    <x:row r="131">
      <x:c r="A131" s="1"/>
      <x:c r="B131" s="1"/>
      <x:c r="C131" s="1"/>
      <x:c r="D131" s="1"/>
      <x:c r="E131" s="1"/>
      <x:c r="F131" s="1"/>
      <x:c r="G131" s="1"/>
      <x:c r="H131" s="1"/>
      <x:c r="I131" s="1"/>
      <x:c r="J131" s="1"/>
    </x:row>
    <x:row r="132">
      <x:c r="A132" s="1"/>
      <x:c r="B132" s="1"/>
      <x:c r="C132" s="1"/>
      <x:c r="D132" s="1"/>
      <x:c r="E132" s="1"/>
      <x:c r="F132" s="1"/>
      <x:c r="G132" s="1"/>
      <x:c r="H132" s="1"/>
      <x:c r="I132" s="1"/>
      <x:c r="J132" s="1"/>
    </x:row>
    <x:row r="133">
      <x:c r="A133" s="1"/>
      <x:c r="B133" s="1"/>
      <x:c r="C133" s="1"/>
      <x:c r="D133" s="1"/>
      <x:c r="E133" s="1"/>
      <x:c r="F133" s="1"/>
      <x:c r="G133" s="1"/>
      <x:c r="H133" s="1"/>
      <x:c r="I133" s="1"/>
      <x:c r="J133" s="1"/>
    </x:row>
    <x:row r="134">
      <x:c r="A134" s="1"/>
      <x:c r="B134" s="1"/>
      <x:c r="C134" s="1"/>
      <x:c r="D134" s="1"/>
      <x:c r="E134" s="1"/>
      <x:c r="F134" s="1"/>
      <x:c r="G134" s="1"/>
      <x:c r="H134" s="1"/>
      <x:c r="I134" s="1"/>
      <x:c r="J134" s="1"/>
    </x:row>
    <x:row r="135">
      <x:c r="A135" s="1"/>
      <x:c r="B135" s="1"/>
      <x:c r="C135" s="1"/>
      <x:c r="D135" s="1"/>
      <x:c r="E135" s="1"/>
      <x:c r="F135" s="1"/>
      <x:c r="G135" s="1"/>
      <x:c r="H135" s="1"/>
      <x:c r="I135" s="1"/>
      <x:c r="J135" s="1"/>
    </x:row>
    <x:row r="136">
      <x:c r="A136" s="1"/>
      <x:c r="B136" s="1"/>
      <x:c r="C136" s="1"/>
      <x:c r="D136" s="1"/>
      <x:c r="E136" s="1"/>
      <x:c r="F136" s="1"/>
      <x:c r="G136" s="1"/>
      <x:c r="H136" s="1"/>
      <x:c r="I136" s="1"/>
      <x:c r="J136" s="1"/>
    </x:row>
    <x:row r="137">
      <x:c r="A137" s="1"/>
      <x:c r="B137" s="1"/>
      <x:c r="C137" s="1"/>
      <x:c r="D137" s="1"/>
      <x:c r="E137" s="1"/>
      <x:c r="F137" s="1"/>
      <x:c r="G137" s="1"/>
      <x:c r="H137" s="1"/>
      <x:c r="I137" s="1"/>
      <x:c r="J137" s="1"/>
    </x:row>
    <x:row r="138">
      <x:c r="A138" s="1"/>
      <x:c r="B138" s="1"/>
      <x:c r="C138" s="1"/>
      <x:c r="D138" s="1"/>
      <x:c r="E138" s="1"/>
      <x:c r="F138" s="1"/>
      <x:c r="G138" s="1"/>
      <x:c r="H138" s="1"/>
      <x:c r="I138" s="1"/>
      <x:c r="J138" s="1"/>
    </x:row>
    <x:row r="139">
      <x:c r="A139" s="1"/>
      <x:c r="B139" s="1"/>
      <x:c r="C139" s="1"/>
      <x:c r="D139" s="1"/>
      <x:c r="E139" s="1"/>
      <x:c r="F139" s="1"/>
      <x:c r="G139" s="1"/>
      <x:c r="H139" s="1"/>
      <x:c r="I139" s="1"/>
      <x:c r="J139" s="1"/>
    </x:row>
    <x:row r="140">
      <x:c r="A140" s="1"/>
      <x:c r="B140" s="1"/>
      <x:c r="C140" s="1"/>
      <x:c r="D140" s="1"/>
      <x:c r="E140" s="1"/>
      <x:c r="F140" s="1"/>
      <x:c r="G140" s="1"/>
      <x:c r="H140" s="1"/>
      <x:c r="I140" s="1"/>
      <x:c r="J140" s="1"/>
    </x:row>
    <x:row r="141">
      <x:c r="A141" s="1"/>
      <x:c r="B141" s="1"/>
      <x:c r="C141" s="1"/>
      <x:c r="D141" s="1"/>
      <x:c r="E141" s="1"/>
      <x:c r="F141" s="1"/>
      <x:c r="G141" s="1"/>
      <x:c r="H141" s="1"/>
      <x:c r="I141" s="1"/>
      <x:c r="J141" s="1"/>
    </x:row>
    <x:row r="142">
      <x:c r="A142" s="1"/>
      <x:c r="B142" s="1"/>
      <x:c r="C142" s="1"/>
      <x:c r="D142" s="1"/>
      <x:c r="E142" s="1"/>
      <x:c r="F142" s="1"/>
      <x:c r="G142" s="1"/>
      <x:c r="H142" s="1"/>
      <x:c r="I142" s="1"/>
      <x:c r="J142" s="1"/>
    </x:row>
    <x:row r="143">
      <x:c r="A143" s="1"/>
      <x:c r="B143" s="1"/>
      <x:c r="C143" s="1"/>
      <x:c r="D143" s="1"/>
      <x:c r="E143" s="1"/>
      <x:c r="F143" s="1"/>
      <x:c r="G143" s="1"/>
      <x:c r="H143" s="1"/>
      <x:c r="I143" s="1"/>
      <x:c r="J143" s="1"/>
    </x:row>
    <x:row r="144">
      <x:c r="A144" s="1"/>
      <x:c r="B144" s="1"/>
      <x:c r="C144" s="1"/>
      <x:c r="D144" s="1"/>
      <x:c r="E144" s="1"/>
      <x:c r="F144" s="1"/>
      <x:c r="G144" s="1"/>
      <x:c r="H144" s="1"/>
      <x:c r="I144" s="1"/>
      <x:c r="J144" s="1"/>
    </x:row>
    <x:row r="145">
      <x:c r="A145" s="1"/>
      <x:c r="B145" s="1"/>
      <x:c r="C145" s="1"/>
      <x:c r="D145" s="1"/>
      <x:c r="E145" s="1"/>
      <x:c r="F145" s="1"/>
      <x:c r="G145" s="1"/>
      <x:c r="H145" s="1"/>
      <x:c r="I145" s="1"/>
      <x:c r="J145" s="1"/>
    </x:row>
    <x:row r="146">
      <x:c r="A146" s="1"/>
      <x:c r="B146" s="1"/>
      <x:c r="C146" s="1"/>
      <x:c r="D146" s="1"/>
      <x:c r="E146" s="1"/>
      <x:c r="F146" s="1"/>
      <x:c r="G146" s="1"/>
      <x:c r="H146" s="1"/>
      <x:c r="I146" s="1"/>
      <x:c r="J146" s="1"/>
    </x:row>
    <x:row r="147">
      <x:c r="A147" s="1"/>
      <x:c r="B147" s="1"/>
      <x:c r="C147" s="1"/>
      <x:c r="D147" s="1"/>
      <x:c r="E147" s="1"/>
      <x:c r="F147" s="1"/>
      <x:c r="G147" s="1"/>
      <x:c r="H147" s="1"/>
      <x:c r="I147" s="1"/>
      <x:c r="J147" s="1"/>
    </x:row>
    <x:row r="148">
      <x:c r="A148" s="1"/>
      <x:c r="B148" s="1"/>
      <x:c r="C148" s="1"/>
      <x:c r="D148" s="1"/>
      <x:c r="E148" s="1"/>
      <x:c r="F148" s="1"/>
      <x:c r="G148" s="1"/>
      <x:c r="H148" s="1"/>
      <x:c r="I148" s="1"/>
      <x:c r="J148" s="1"/>
    </x:row>
    <x:row r="149">
      <x:c r="A149" s="1"/>
      <x:c r="B149" s="1"/>
      <x:c r="C149" s="1"/>
      <x:c r="D149" s="1"/>
      <x:c r="E149" s="1"/>
      <x:c r="F149" s="1"/>
      <x:c r="G149" s="1"/>
      <x:c r="H149" s="1"/>
      <x:c r="I149" s="1"/>
      <x:c r="J149" s="1"/>
    </x:row>
    <x:row r="150">
      <x:c r="A150" s="1"/>
      <x:c r="B150" s="1"/>
      <x:c r="C150" s="1"/>
      <x:c r="D150" s="1"/>
      <x:c r="E150" s="1"/>
      <x:c r="F150" s="1"/>
      <x:c r="G150" s="1"/>
      <x:c r="H150" s="1"/>
      <x:c r="I150" s="1"/>
      <x:c r="J150" s="1"/>
    </x:row>
    <x:row r="151">
      <x:c r="A151" s="1"/>
      <x:c r="B151" s="1"/>
      <x:c r="C151" s="1"/>
      <x:c r="D151" s="1"/>
      <x:c r="E151" s="1"/>
      <x:c r="F151" s="1"/>
      <x:c r="G151" s="1"/>
      <x:c r="H151" s="1"/>
      <x:c r="I151" s="1"/>
      <x:c r="J151" s="1"/>
    </x:row>
    <x:row r="152">
      <x:c r="A152" s="1"/>
      <x:c r="B152" s="1"/>
      <x:c r="C152" s="1"/>
      <x:c r="D152" s="1"/>
      <x:c r="E152" s="1"/>
      <x:c r="F152" s="1"/>
      <x:c r="G152" s="1"/>
      <x:c r="H152" s="1"/>
      <x:c r="I152" s="1"/>
      <x:c r="J152" s="1"/>
    </x:row>
    <x:row r="153">
      <x:c r="A153" s="1"/>
      <x:c r="B153" s="1"/>
      <x:c r="C153" s="1"/>
      <x:c r="D153" s="1"/>
      <x:c r="E153" s="1"/>
      <x:c r="F153" s="1"/>
      <x:c r="G153" s="1"/>
      <x:c r="H153" s="1"/>
      <x:c r="I153" s="1"/>
      <x:c r="J153" s="1"/>
    </x:row>
    <x:row r="154">
      <x:c r="A154" s="1"/>
      <x:c r="B154" s="1"/>
      <x:c r="C154" s="1"/>
      <x:c r="D154" s="1"/>
      <x:c r="E154" s="1"/>
      <x:c r="F154" s="1"/>
      <x:c r="G154" s="1"/>
      <x:c r="H154" s="1"/>
      <x:c r="I154" s="1"/>
      <x:c r="J154" s="1"/>
    </x:row>
    <x:row r="155">
      <x:c r="A155" s="1"/>
      <x:c r="B155" s="1"/>
      <x:c r="C155" s="1"/>
      <x:c r="D155" s="1"/>
      <x:c r="E155" s="1"/>
      <x:c r="F155" s="1"/>
      <x:c r="G155" s="1"/>
      <x:c r="H155" s="1"/>
      <x:c r="I155" s="1"/>
      <x:c r="J155" s="1"/>
    </x:row>
    <x:row r="156">
      <x:c r="A156" s="1"/>
      <x:c r="B156" s="1"/>
      <x:c r="C156" s="1"/>
      <x:c r="D156" s="1"/>
      <x:c r="E156" s="1"/>
      <x:c r="F156" s="1"/>
      <x:c r="G156" s="1"/>
      <x:c r="H156" s="1"/>
      <x:c r="I156" s="1"/>
      <x:c r="J156" s="1"/>
    </x:row>
    <x:row r="157">
      <x:c r="A157" s="1"/>
      <x:c r="B157" s="1"/>
      <x:c r="C157" s="1"/>
      <x:c r="D157" s="1"/>
      <x:c r="E157" s="1"/>
      <x:c r="F157" s="1"/>
      <x:c r="G157" s="1"/>
      <x:c r="H157" s="1"/>
      <x:c r="I157" s="1"/>
      <x:c r="J157" s="1"/>
    </x:row>
    <x:row r="158">
      <x:c r="A158" s="1"/>
      <x:c r="B158" s="1"/>
      <x:c r="C158" s="1"/>
      <x:c r="D158" s="1"/>
      <x:c r="E158" s="1"/>
      <x:c r="F158" s="1"/>
      <x:c r="G158" s="1"/>
      <x:c r="H158" s="1"/>
      <x:c r="I158" s="1"/>
      <x:c r="J158" s="1"/>
    </x:row>
    <x:row r="159">
      <x:c r="A159" s="1"/>
      <x:c r="B159" s="1"/>
      <x:c r="C159" s="1"/>
      <x:c r="D159" s="1"/>
      <x:c r="E159" s="1"/>
      <x:c r="F159" s="1"/>
      <x:c r="G159" s="1"/>
      <x:c r="H159" s="1"/>
      <x:c r="I159" s="1"/>
      <x:c r="J159" s="1"/>
    </x:row>
    <x:row r="160">
      <x:c r="A160" s="1"/>
      <x:c r="B160" s="1"/>
      <x:c r="C160" s="1"/>
      <x:c r="D160" s="1"/>
      <x:c r="E160" s="1"/>
      <x:c r="F160" s="1"/>
      <x:c r="G160" s="1"/>
      <x:c r="H160" s="1"/>
      <x:c r="I160" s="1"/>
      <x:c r="J160" s="1"/>
    </x:row>
    <x:row r="161">
      <x:c r="A161" s="1"/>
      <x:c r="B161" s="1"/>
      <x:c r="C161" s="1"/>
      <x:c r="D161" s="1"/>
      <x:c r="E161" s="1"/>
      <x:c r="F161" s="1"/>
      <x:c r="G161" s="1"/>
      <x:c r="H161" s="1"/>
      <x:c r="I161" s="1"/>
      <x:c r="J161" s="1"/>
    </x:row>
    <x:row r="162">
      <x:c r="A162" s="1"/>
      <x:c r="B162" s="1"/>
      <x:c r="C162" s="1"/>
      <x:c r="D162" s="1"/>
      <x:c r="E162" s="1"/>
      <x:c r="F162" s="1"/>
      <x:c r="G162" s="1"/>
      <x:c r="H162" s="1"/>
      <x:c r="I162" s="1"/>
      <x:c r="J162" s="1"/>
    </x:row>
    <x:row r="163">
      <x:c r="A163" s="1"/>
      <x:c r="B163" s="1"/>
      <x:c r="C163" s="1"/>
      <x:c r="D163" s="1"/>
      <x:c r="E163" s="1"/>
      <x:c r="F163" s="1"/>
      <x:c r="G163" s="1"/>
      <x:c r="H163" s="1"/>
      <x:c r="I163" s="1"/>
      <x:c r="J163" s="1"/>
    </x:row>
    <x:row r="164">
      <x:c r="A164" s="1"/>
      <x:c r="B164" s="1"/>
      <x:c r="C164" s="1"/>
      <x:c r="D164" s="1"/>
      <x:c r="E164" s="1"/>
      <x:c r="F164" s="1"/>
      <x:c r="G164" s="1"/>
      <x:c r="H164" s="1"/>
      <x:c r="I164" s="1"/>
      <x:c r="J164" s="1"/>
    </x:row>
    <x:row r="165">
      <x:c r="A165" s="1"/>
      <x:c r="B165" s="1"/>
      <x:c r="C165" s="1"/>
      <x:c r="D165" s="1"/>
      <x:c r="E165" s="1"/>
      <x:c r="F165" s="1"/>
      <x:c r="G165" s="1"/>
      <x:c r="H165" s="1"/>
      <x:c r="I165" s="1"/>
      <x:c r="J165" s="1"/>
    </x:row>
    <x:row r="166">
      <x:c r="A166" s="1"/>
      <x:c r="B166" s="1"/>
      <x:c r="C166" s="1"/>
      <x:c r="D166" s="1"/>
      <x:c r="E166" s="1"/>
      <x:c r="F166" s="1"/>
      <x:c r="G166" s="1"/>
      <x:c r="H166" s="1"/>
      <x:c r="I166" s="1"/>
      <x:c r="J166" s="1"/>
    </x:row>
    <x:row r="167">
      <x:c r="A167" s="1"/>
      <x:c r="B167" s="1"/>
      <x:c r="C167" s="1"/>
      <x:c r="D167" s="1"/>
      <x:c r="E167" s="1"/>
      <x:c r="F167" s="1"/>
      <x:c r="G167" s="1"/>
      <x:c r="H167" s="1"/>
      <x:c r="I167" s="1"/>
      <x:c r="J167" s="1"/>
    </x:row>
    <x:row r="168">
      <x:c r="A168" s="1"/>
      <x:c r="B168" s="1"/>
      <x:c r="C168" s="1"/>
      <x:c r="D168" s="1"/>
      <x:c r="E168" s="1"/>
      <x:c r="F168" s="1"/>
      <x:c r="G168" s="1"/>
      <x:c r="H168" s="1"/>
      <x:c r="I168" s="1"/>
      <x:c r="J168" s="1"/>
    </x:row>
    <x:row r="169">
      <x:c r="A169" s="1"/>
      <x:c r="B169" s="1"/>
      <x:c r="C169" s="1"/>
      <x:c r="D169" s="1"/>
      <x:c r="E169" s="1"/>
      <x:c r="F169" s="1"/>
      <x:c r="G169" s="1"/>
      <x:c r="H169" s="1"/>
      <x:c r="I169" s="1"/>
      <x:c r="J169" s="1"/>
    </x:row>
    <x:row r="170">
      <x:c r="A170" s="1"/>
      <x:c r="B170" s="1"/>
      <x:c r="C170" s="1"/>
      <x:c r="D170" s="1"/>
      <x:c r="E170" s="1"/>
      <x:c r="F170" s="1"/>
      <x:c r="G170" s="1"/>
      <x:c r="H170" s="1"/>
      <x:c r="I170" s="1"/>
      <x:c r="J170" s="1"/>
    </x:row>
    <x:row r="171">
      <x:c r="A171" s="1"/>
      <x:c r="B171" s="1"/>
      <x:c r="C171" s="1"/>
      <x:c r="D171" s="1"/>
      <x:c r="E171" s="1"/>
      <x:c r="F171" s="1"/>
      <x:c r="G171" s="1"/>
      <x:c r="H171" s="1"/>
      <x:c r="I171" s="1"/>
      <x:c r="J171" s="1"/>
    </x:row>
    <x:row r="172">
      <x:c r="A172" s="1"/>
      <x:c r="B172" s="1"/>
      <x:c r="C172" s="1"/>
      <x:c r="D172" s="1"/>
      <x:c r="E172" s="1"/>
      <x:c r="F172" s="1"/>
      <x:c r="G172" s="1"/>
      <x:c r="H172" s="1"/>
      <x:c r="I172" s="1"/>
      <x:c r="J172" s="1"/>
    </x:row>
    <x:row r="173">
      <x:c r="A173" s="1"/>
      <x:c r="B173" s="1"/>
      <x:c r="C173" s="1"/>
      <x:c r="D173" s="1"/>
      <x:c r="E173" s="1"/>
      <x:c r="F173" s="1"/>
      <x:c r="G173" s="1"/>
      <x:c r="H173" s="1"/>
      <x:c r="I173" s="1"/>
      <x:c r="J173" s="1"/>
    </x:row>
    <x:row r="174">
      <x:c r="A174" s="1"/>
      <x:c r="B174" s="1"/>
      <x:c r="C174" s="1"/>
      <x:c r="D174" s="1"/>
      <x:c r="E174" s="1"/>
      <x:c r="F174" s="1"/>
      <x:c r="G174" s="1"/>
      <x:c r="H174" s="1"/>
      <x:c r="I174" s="1"/>
      <x:c r="J174" s="1"/>
    </x:row>
    <x:row r="175">
      <x:c r="A175" s="1"/>
      <x:c r="B175" s="1"/>
      <x:c r="C175" s="1"/>
      <x:c r="D175" s="1"/>
      <x:c r="E175" s="1"/>
      <x:c r="F175" s="1"/>
      <x:c r="G175" s="1"/>
      <x:c r="H175" s="1"/>
      <x:c r="I175" s="1"/>
      <x:c r="J175" s="1"/>
    </x:row>
    <x:row r="176">
      <x:c r="A176" s="1"/>
      <x:c r="B176" s="1"/>
      <x:c r="C176" s="1"/>
      <x:c r="D176" s="1"/>
      <x:c r="E176" s="1"/>
      <x:c r="F176" s="1"/>
      <x:c r="G176" s="1"/>
      <x:c r="H176" s="1"/>
      <x:c r="I176" s="1"/>
      <x:c r="J176" s="1"/>
    </x:row>
    <x:row r="177">
      <x:c r="A177" s="1"/>
      <x:c r="B177" s="1"/>
      <x:c r="C177" s="1"/>
      <x:c r="D177" s="1"/>
      <x:c r="E177" s="1"/>
      <x:c r="F177" s="1"/>
      <x:c r="G177" s="1"/>
      <x:c r="H177" s="1"/>
      <x:c r="I177" s="1"/>
      <x:c r="J177" s="1"/>
    </x:row>
    <x:row r="178">
      <x:c r="A178" s="1"/>
      <x:c r="B178" s="1"/>
      <x:c r="C178" s="1"/>
      <x:c r="D178" s="1"/>
      <x:c r="E178" s="1"/>
      <x:c r="F178" s="1"/>
      <x:c r="G178" s="1"/>
      <x:c r="H178" s="1"/>
      <x:c r="I178" s="1"/>
      <x:c r="J178" s="1"/>
    </x:row>
    <x:row r="179">
      <x:c r="A179" s="1"/>
      <x:c r="B179" s="1"/>
      <x:c r="C179" s="1"/>
      <x:c r="D179" s="1"/>
      <x:c r="E179" s="1"/>
      <x:c r="F179" s="1"/>
      <x:c r="G179" s="1"/>
      <x:c r="H179" s="1"/>
      <x:c r="I179" s="1"/>
      <x:c r="J179" s="1"/>
    </x:row>
    <x:row r="180">
      <x:c r="A180" s="1"/>
      <x:c r="B180" s="1"/>
      <x:c r="C180" s="1"/>
      <x:c r="D180" s="1"/>
      <x:c r="E180" s="1"/>
      <x:c r="F180" s="1"/>
      <x:c r="G180" s="1"/>
      <x:c r="H180" s="1"/>
      <x:c r="I180" s="1"/>
      <x:c r="J180" s="1"/>
    </x:row>
    <x:row r="181">
      <x:c r="A181" s="1"/>
      <x:c r="B181" s="1"/>
      <x:c r="C181" s="1"/>
      <x:c r="D181" s="1"/>
      <x:c r="E181" s="1"/>
      <x:c r="F181" s="1"/>
      <x:c r="G181" s="1"/>
      <x:c r="H181" s="1"/>
      <x:c r="I181" s="1"/>
      <x:c r="J181" s="1"/>
    </x:row>
    <x:row r="182">
      <x:c r="A182" s="1"/>
      <x:c r="B182" s="1"/>
      <x:c r="C182" s="1"/>
      <x:c r="D182" s="1"/>
      <x:c r="E182" s="1"/>
      <x:c r="F182" s="1"/>
      <x:c r="G182" s="1"/>
      <x:c r="H182" s="1"/>
      <x:c r="I182" s="1"/>
      <x:c r="J182" s="1"/>
    </x:row>
    <x:row r="183">
      <x:c r="A183" s="1"/>
      <x:c r="B183" s="1"/>
      <x:c r="C183" s="1"/>
      <x:c r="D183" s="1"/>
      <x:c r="E183" s="1"/>
      <x:c r="F183" s="1"/>
      <x:c r="G183" s="1"/>
      <x:c r="H183" s="1"/>
      <x:c r="I183" s="1"/>
      <x:c r="J183" s="1"/>
    </x:row>
    <x:row r="184">
      <x:c r="A184" s="1"/>
      <x:c r="B184" s="1"/>
      <x:c r="C184" s="1"/>
      <x:c r="D184" s="1"/>
      <x:c r="E184" s="1"/>
      <x:c r="F184" s="1"/>
      <x:c r="G184" s="1"/>
      <x:c r="H184" s="1"/>
      <x:c r="I184" s="1"/>
      <x:c r="J184" s="1"/>
    </x:row>
    <x:row r="185">
      <x:c r="A185" s="1"/>
      <x:c r="B185" s="1"/>
      <x:c r="C185" s="1"/>
      <x:c r="D185" s="1"/>
      <x:c r="E185" s="1"/>
      <x:c r="F185" s="1"/>
      <x:c r="G185" s="1"/>
      <x:c r="H185" s="1"/>
      <x:c r="I185" s="1"/>
      <x:c r="J185" s="1"/>
    </x:row>
    <x:row r="186">
      <x:c r="A186" s="1"/>
      <x:c r="B186" s="1"/>
      <x:c r="C186" s="1"/>
      <x:c r="D186" s="1"/>
      <x:c r="E186" s="1"/>
      <x:c r="F186" s="1"/>
      <x:c r="G186" s="1"/>
      <x:c r="H186" s="1"/>
      <x:c r="I186" s="1"/>
      <x:c r="J186" s="1"/>
    </x:row>
    <x:row r="187">
      <x:c r="A187" s="1"/>
      <x:c r="B187" s="1"/>
      <x:c r="C187" s="1"/>
      <x:c r="D187" s="1"/>
      <x:c r="E187" s="1"/>
      <x:c r="F187" s="1"/>
      <x:c r="G187" s="1"/>
      <x:c r="H187" s="1"/>
      <x:c r="I187" s="1"/>
      <x:c r="J187" s="1"/>
    </x:row>
    <x:row r="188">
      <x:c r="A188" s="1"/>
      <x:c r="B188" s="1"/>
      <x:c r="C188" s="1"/>
      <x:c r="D188" s="1"/>
      <x:c r="E188" s="1"/>
      <x:c r="F188" s="1"/>
      <x:c r="G188" s="1"/>
      <x:c r="H188" s="1"/>
      <x:c r="I188" s="1"/>
      <x:c r="J188" s="1"/>
    </x:row>
    <x:row r="189">
      <x:c r="A189" s="1"/>
      <x:c r="B189" s="1"/>
      <x:c r="C189" s="1"/>
      <x:c r="D189" s="1"/>
      <x:c r="E189" s="1"/>
      <x:c r="F189" s="1"/>
      <x:c r="G189" s="1"/>
      <x:c r="H189" s="1"/>
      <x:c r="I189" s="1"/>
      <x:c r="J189" s="1"/>
    </x:row>
    <x:row r="190">
      <x:c r="A190" s="1"/>
      <x:c r="B190" s="1"/>
      <x:c r="C190" s="1"/>
      <x:c r="D190" s="1"/>
      <x:c r="E190" s="1"/>
      <x:c r="F190" s="1"/>
      <x:c r="G190" s="1"/>
      <x:c r="H190" s="1"/>
      <x:c r="I190" s="1"/>
      <x:c r="J190" s="1"/>
    </x:row>
    <x:row r="191">
      <x:c r="A191" s="1"/>
      <x:c r="B191" s="1"/>
      <x:c r="C191" s="1"/>
      <x:c r="D191" s="1"/>
      <x:c r="E191" s="1"/>
      <x:c r="F191" s="1"/>
      <x:c r="G191" s="1"/>
      <x:c r="H191" s="1"/>
      <x:c r="I191" s="1"/>
      <x:c r="J191" s="1"/>
    </x:row>
    <x:row r="192">
      <x:c r="A192" s="1"/>
      <x:c r="B192" s="1"/>
      <x:c r="C192" s="1"/>
      <x:c r="D192" s="1"/>
      <x:c r="E192" s="1"/>
      <x:c r="F192" s="1"/>
      <x:c r="G192" s="1"/>
      <x:c r="H192" s="1"/>
      <x:c r="I192" s="1"/>
      <x:c r="J192" s="1"/>
    </x:row>
    <x:row r="193">
      <x:c r="A193" s="1"/>
      <x:c r="B193" s="1"/>
      <x:c r="C193" s="1"/>
      <x:c r="D193" s="1"/>
      <x:c r="E193" s="1"/>
      <x:c r="F193" s="1"/>
      <x:c r="G193" s="1"/>
      <x:c r="H193" s="1"/>
      <x:c r="I193" s="1"/>
      <x:c r="J193" s="1"/>
    </x:row>
    <x:row r="194">
      <x:c r="A194" s="1"/>
      <x:c r="B194" s="1"/>
      <x:c r="C194" s="1"/>
      <x:c r="D194" s="1"/>
      <x:c r="E194" s="1"/>
      <x:c r="F194" s="1"/>
      <x:c r="G194" s="1"/>
      <x:c r="H194" s="1"/>
      <x:c r="I194" s="1"/>
      <x:c r="J194" s="1"/>
    </x:row>
    <x:row r="195">
      <x:c r="A195" s="1"/>
      <x:c r="B195" s="1"/>
      <x:c r="C195" s="1"/>
      <x:c r="D195" s="1"/>
      <x:c r="E195" s="1"/>
      <x:c r="F195" s="1"/>
      <x:c r="G195" s="1"/>
      <x:c r="H195" s="1"/>
      <x:c r="I195" s="1"/>
      <x:c r="J195" s="1"/>
    </x:row>
    <x:row r="196">
      <x:c r="A196" s="1"/>
      <x:c r="B196" s="1"/>
      <x:c r="C196" s="1"/>
      <x:c r="D196" s="1"/>
      <x:c r="E196" s="1"/>
      <x:c r="F196" s="1"/>
      <x:c r="G196" s="1"/>
      <x:c r="H196" s="1"/>
      <x:c r="I196" s="1"/>
      <x:c r="J196" s="1"/>
    </x:row>
    <x:row r="197">
      <x:c r="A197" s="1"/>
      <x:c r="B197" s="1"/>
      <x:c r="C197" s="1"/>
      <x:c r="D197" s="1"/>
      <x:c r="E197" s="1"/>
      <x:c r="F197" s="1"/>
      <x:c r="G197" s="1"/>
      <x:c r="H197" s="1"/>
      <x:c r="I197" s="1"/>
      <x:c r="J197" s="1"/>
    </x:row>
    <x:row r="198">
      <x:c r="A198" s="1"/>
      <x:c r="B198" s="1"/>
      <x:c r="C198" s="1"/>
      <x:c r="D198" s="1"/>
      <x:c r="E198" s="1"/>
      <x:c r="F198" s="1"/>
      <x:c r="G198" s="1"/>
      <x:c r="H198" s="1"/>
      <x:c r="I198" s="1"/>
      <x:c r="J198" s="1"/>
    </x:row>
    <x:row r="199">
      <x:c r="A199" s="1"/>
      <x:c r="B199" s="1"/>
      <x:c r="C199" s="1"/>
      <x:c r="D199" s="1"/>
      <x:c r="E199" s="1"/>
      <x:c r="F199" s="1"/>
      <x:c r="G199" s="1"/>
      <x:c r="H199" s="1"/>
      <x:c r="I199" s="1"/>
      <x:c r="J199" s="1"/>
    </x:row>
    <x:row r="200">
      <x:c r="A200" s="1"/>
      <x:c r="B200" s="1"/>
      <x:c r="C200" s="1"/>
      <x:c r="D200" s="1"/>
      <x:c r="E200" s="1"/>
      <x:c r="F200" s="1"/>
      <x:c r="G200" s="1"/>
      <x:c r="H200" s="1"/>
      <x:c r="I200" s="1"/>
      <x:c r="J200" s="1"/>
    </x:row>
    <x:row r="201">
      <x:c r="A201" s="1"/>
      <x:c r="B201" s="1"/>
      <x:c r="C201" s="1"/>
      <x:c r="D201" s="1"/>
      <x:c r="E201" s="1"/>
      <x:c r="F201" s="1"/>
      <x:c r="G201" s="1"/>
      <x:c r="H201" s="1"/>
      <x:c r="I201" s="1"/>
      <x:c r="J201" s="1"/>
    </x:row>
    <x:row r="202">
      <x:c r="A202" s="1"/>
      <x:c r="B202" s="1"/>
      <x:c r="C202" s="1"/>
      <x:c r="D202" s="1"/>
      <x:c r="E202" s="1"/>
      <x:c r="F202" s="1"/>
      <x:c r="G202" s="1"/>
      <x:c r="H202" s="1"/>
      <x:c r="I202" s="1"/>
      <x:c r="J202" s="1"/>
    </x:row>
    <x:row r="203">
      <x:c r="A203" s="1"/>
      <x:c r="B203" s="1"/>
      <x:c r="C203" s="1"/>
      <x:c r="D203" s="1"/>
      <x:c r="E203" s="1"/>
      <x:c r="F203" s="1"/>
      <x:c r="G203" s="1"/>
      <x:c r="H203" s="1"/>
      <x:c r="I203" s="1"/>
      <x:c r="J203" s="1"/>
    </x:row>
    <x:row r="204">
      <x:c r="A204" s="1"/>
      <x:c r="B204" s="1"/>
      <x:c r="C204" s="1"/>
      <x:c r="D204" s="1"/>
      <x:c r="E204" s="1"/>
      <x:c r="F204" s="1"/>
      <x:c r="G204" s="1"/>
      <x:c r="H204" s="1"/>
      <x:c r="I204" s="1"/>
      <x:c r="J204" s="1"/>
    </x:row>
    <x:row r="205">
      <x:c r="A205" s="1"/>
      <x:c r="B205" s="1"/>
      <x:c r="C205" s="1"/>
      <x:c r="D205" s="1"/>
      <x:c r="E205" s="1"/>
      <x:c r="F205" s="1"/>
      <x:c r="G205" s="1"/>
      <x:c r="H205" s="1"/>
      <x:c r="I205" s="1"/>
      <x:c r="J205" s="1"/>
    </x:row>
    <x:row r="206">
      <x:c r="A206" s="1"/>
      <x:c r="B206" s="1"/>
      <x:c r="C206" s="1"/>
      <x:c r="D206" s="1"/>
      <x:c r="E206" s="1"/>
      <x:c r="F206" s="1"/>
      <x:c r="G206" s="1"/>
      <x:c r="H206" s="1"/>
      <x:c r="I206" s="1"/>
      <x:c r="J206" s="1"/>
    </x:row>
    <x:row r="207">
      <x:c r="A207" s="1"/>
      <x:c r="B207" s="1"/>
      <x:c r="C207" s="1"/>
      <x:c r="D207" s="1"/>
      <x:c r="E207" s="1"/>
      <x:c r="F207" s="1"/>
      <x:c r="G207" s="1"/>
      <x:c r="H207" s="1"/>
      <x:c r="I207" s="1"/>
      <x:c r="J207" s="1"/>
    </x:row>
    <x:row r="208">
      <x:c r="A208" s="1"/>
      <x:c r="B208" s="1"/>
      <x:c r="C208" s="1"/>
      <x:c r="D208" s="1"/>
      <x:c r="E208" s="1"/>
      <x:c r="F208" s="1"/>
      <x:c r="G208" s="1"/>
      <x:c r="H208" s="1"/>
      <x:c r="I208" s="1"/>
      <x:c r="J208" s="1"/>
    </x:row>
    <x:row r="209">
      <x:c r="A209" s="1"/>
      <x:c r="B209" s="1"/>
      <x:c r="C209" s="1"/>
      <x:c r="D209" s="1"/>
      <x:c r="E209" s="1"/>
      <x:c r="F209" s="1"/>
      <x:c r="G209" s="1"/>
      <x:c r="H209" s="1"/>
      <x:c r="I209" s="1"/>
      <x:c r="J209" s="1"/>
    </x:row>
    <x:row r="210">
      <x:c r="A210" s="1"/>
      <x:c r="B210" s="1"/>
      <x:c r="C210" s="1"/>
      <x:c r="D210" s="1"/>
      <x:c r="E210" s="1"/>
      <x:c r="F210" s="1"/>
      <x:c r="G210" s="1"/>
      <x:c r="H210" s="1"/>
      <x:c r="I210" s="1"/>
      <x:c r="J210" s="1"/>
    </x:row>
    <x:row r="211">
      <x:c r="A211" s="1"/>
      <x:c r="B211" s="1"/>
      <x:c r="C211" s="1"/>
      <x:c r="D211" s="1"/>
      <x:c r="E211" s="1"/>
      <x:c r="F211" s="1"/>
      <x:c r="G211" s="1"/>
      <x:c r="H211" s="1"/>
      <x:c r="I211" s="1"/>
      <x:c r="J211" s="1"/>
    </x:row>
    <x:row r="212">
      <x:c r="A212" s="1"/>
      <x:c r="B212" s="1"/>
      <x:c r="C212" s="1"/>
      <x:c r="D212" s="1"/>
      <x:c r="E212" s="1"/>
      <x:c r="F212" s="1"/>
      <x:c r="G212" s="1"/>
      <x:c r="H212" s="1"/>
      <x:c r="I212" s="1"/>
      <x:c r="J212" s="1"/>
    </x:row>
    <x:row r="213">
      <x:c r="A213" s="1"/>
      <x:c r="B213" s="1"/>
      <x:c r="C213" s="1"/>
      <x:c r="D213" s="1"/>
      <x:c r="E213" s="1"/>
      <x:c r="F213" s="1"/>
      <x:c r="G213" s="1"/>
      <x:c r="H213" s="1"/>
      <x:c r="I213" s="1"/>
      <x:c r="J213" s="1"/>
    </x:row>
    <x:row r="214">
      <x:c r="A214" s="1"/>
      <x:c r="B214" s="1"/>
      <x:c r="C214" s="1"/>
      <x:c r="D214" s="1"/>
      <x:c r="E214" s="1"/>
      <x:c r="F214" s="1"/>
      <x:c r="G214" s="1"/>
      <x:c r="H214" s="1"/>
      <x:c r="I214" s="1"/>
      <x:c r="J214" s="1"/>
    </x:row>
    <x:row r="215">
      <x:c r="A215" s="1"/>
      <x:c r="B215" s="1"/>
      <x:c r="C215" s="1"/>
      <x:c r="D215" s="1"/>
      <x:c r="E215" s="1"/>
      <x:c r="F215" s="1"/>
      <x:c r="G215" s="1"/>
      <x:c r="H215" s="1"/>
      <x:c r="I215" s="1"/>
      <x:c r="J215" s="1"/>
    </x:row>
    <x:row r="216">
      <x:c r="A216" s="1"/>
      <x:c r="B216" s="1"/>
      <x:c r="C216" s="1"/>
      <x:c r="D216" s="1"/>
      <x:c r="E216" s="1"/>
      <x:c r="F216" s="1"/>
      <x:c r="G216" s="1"/>
      <x:c r="H216" s="1"/>
      <x:c r="I216" s="1"/>
      <x:c r="J216" s="1"/>
    </x:row>
    <x:row r="217">
      <x:c r="A217" s="1"/>
      <x:c r="B217" s="1"/>
      <x:c r="C217" s="1"/>
      <x:c r="D217" s="1"/>
      <x:c r="E217" s="1"/>
      <x:c r="F217" s="1"/>
      <x:c r="G217" s="1"/>
      <x:c r="H217" s="1"/>
      <x:c r="I217" s="1"/>
      <x:c r="J217" s="1"/>
    </x:row>
    <x:row r="218">
      <x:c r="A218" s="1"/>
      <x:c r="B218" s="1"/>
      <x:c r="C218" s="1"/>
      <x:c r="D218" s="1"/>
      <x:c r="E218" s="1"/>
      <x:c r="F218" s="1"/>
      <x:c r="G218" s="1"/>
      <x:c r="H218" s="1"/>
      <x:c r="I218" s="1"/>
      <x:c r="J218" s="1"/>
    </x:row>
    <x:row r="219">
      <x:c r="A219" s="1"/>
      <x:c r="B219" s="1"/>
      <x:c r="C219" s="1"/>
      <x:c r="D219" s="1"/>
      <x:c r="E219" s="1"/>
      <x:c r="F219" s="1"/>
      <x:c r="G219" s="1"/>
      <x:c r="H219" s="1"/>
      <x:c r="I219" s="1"/>
      <x:c r="J219" s="1"/>
    </x:row>
    <x:row r="220">
      <x:c r="A220" s="1"/>
      <x:c r="B220" s="1"/>
      <x:c r="C220" s="1"/>
      <x:c r="D220" s="1"/>
      <x:c r="E220" s="1"/>
      <x:c r="F220" s="1"/>
      <x:c r="G220" s="1"/>
      <x:c r="H220" s="1"/>
      <x:c r="I220" s="1"/>
      <x:c r="J220" s="1"/>
    </x:row>
    <x:row r="221">
      <x:c r="A221" s="1"/>
      <x:c r="B221" s="1"/>
      <x:c r="C221" s="1"/>
      <x:c r="D221" s="1"/>
      <x:c r="E221" s="1"/>
      <x:c r="F221" s="1"/>
      <x:c r="G221" s="1"/>
      <x:c r="H221" s="1"/>
      <x:c r="I221" s="1"/>
      <x:c r="J221" s="1"/>
    </x:row>
    <x:row r="222">
      <x:c r="A222" s="1"/>
      <x:c r="B222" s="1"/>
      <x:c r="C222" s="1"/>
      <x:c r="D222" s="1"/>
      <x:c r="E222" s="1"/>
      <x:c r="F222" s="1"/>
      <x:c r="G222" s="1"/>
      <x:c r="H222" s="1"/>
      <x:c r="I222" s="1"/>
      <x:c r="J222" s="1"/>
    </x:row>
    <x:row r="223">
      <x:c r="A223" s="1"/>
      <x:c r="B223" s="1"/>
      <x:c r="C223" s="1"/>
      <x:c r="D223" s="1"/>
      <x:c r="E223" s="1"/>
      <x:c r="F223" s="1"/>
      <x:c r="G223" s="1"/>
      <x:c r="H223" s="1"/>
      <x:c r="I223" s="1"/>
      <x:c r="J223" s="1"/>
    </x:row>
    <x:row r="224">
      <x:c r="A224" s="1"/>
      <x:c r="B224" s="1"/>
      <x:c r="C224" s="1"/>
      <x:c r="D224" s="1"/>
      <x:c r="E224" s="1"/>
      <x:c r="F224" s="1"/>
      <x:c r="G224" s="1"/>
      <x:c r="H224" s="1"/>
      <x:c r="I224" s="1"/>
      <x:c r="J224" s="1"/>
    </x:row>
    <x:row r="225">
      <x:c r="A225" s="1"/>
      <x:c r="B225" s="1"/>
      <x:c r="C225" s="1"/>
      <x:c r="D225" s="1"/>
      <x:c r="E225" s="1"/>
      <x:c r="F225" s="1"/>
      <x:c r="G225" s="1"/>
      <x:c r="H225" s="1"/>
      <x:c r="I225" s="1"/>
      <x:c r="J225" s="1"/>
    </x:row>
    <x:row r="226">
      <x:c r="A226" s="1"/>
      <x:c r="B226" s="1"/>
      <x:c r="C226" s="1"/>
      <x:c r="D226" s="1"/>
      <x:c r="E226" s="1"/>
      <x:c r="F226" s="1"/>
      <x:c r="G226" s="1"/>
      <x:c r="H226" s="1"/>
      <x:c r="I226" s="1"/>
      <x:c r="J226" s="1"/>
    </x:row>
    <x:row r="227">
      <x:c r="A227" s="1"/>
      <x:c r="B227" s="1"/>
      <x:c r="C227" s="1"/>
      <x:c r="D227" s="1"/>
      <x:c r="E227" s="1"/>
      <x:c r="F227" s="1"/>
      <x:c r="G227" s="1"/>
      <x:c r="H227" s="1"/>
      <x:c r="I227" s="1"/>
      <x:c r="J227" s="1"/>
    </x:row>
    <x:row r="228">
      <x:c r="A228" s="1"/>
      <x:c r="B228" s="1"/>
      <x:c r="C228" s="1"/>
      <x:c r="D228" s="1"/>
      <x:c r="E228" s="1"/>
      <x:c r="F228" s="1"/>
      <x:c r="G228" s="1"/>
      <x:c r="H228" s="1"/>
      <x:c r="I228" s="1"/>
      <x:c r="J228" s="1"/>
    </x:row>
    <x:row r="229">
      <x:c r="A229" s="1"/>
      <x:c r="B229" s="1"/>
      <x:c r="C229" s="1"/>
      <x:c r="D229" s="1"/>
      <x:c r="E229" s="1"/>
      <x:c r="F229" s="1"/>
      <x:c r="G229" s="1"/>
      <x:c r="H229" s="1"/>
      <x:c r="I229" s="1"/>
      <x:c r="J229" s="1"/>
    </x:row>
    <x:row r="230">
      <x:c r="A230" s="1"/>
      <x:c r="B230" s="1"/>
      <x:c r="C230" s="1"/>
      <x:c r="D230" s="1"/>
      <x:c r="E230" s="1"/>
      <x:c r="F230" s="1"/>
      <x:c r="G230" s="1"/>
      <x:c r="H230" s="1"/>
      <x:c r="I230" s="1"/>
      <x:c r="J230" s="1"/>
    </x:row>
    <x:row r="231">
      <x:c r="A231" s="1"/>
      <x:c r="B231" s="1"/>
      <x:c r="C231" s="1"/>
      <x:c r="D231" s="1"/>
      <x:c r="E231" s="1"/>
      <x:c r="F231" s="1"/>
      <x:c r="G231" s="1"/>
      <x:c r="H231" s="1"/>
      <x:c r="I231" s="1"/>
      <x:c r="J231" s="1"/>
    </x:row>
    <x:row r="232">
      <x:c r="A232" s="1"/>
      <x:c r="B232" s="1"/>
      <x:c r="C232" s="1"/>
      <x:c r="D232" s="1"/>
      <x:c r="E232" s="1"/>
      <x:c r="F232" s="1"/>
      <x:c r="G232" s="1"/>
      <x:c r="H232" s="1"/>
      <x:c r="I232" s="1"/>
      <x:c r="J232" s="1"/>
    </x:row>
    <x:row r="233">
      <x:c r="A233" s="1"/>
      <x:c r="B233" s="1"/>
      <x:c r="C233" s="1"/>
      <x:c r="D233" s="1"/>
      <x:c r="E233" s="1"/>
      <x:c r="F233" s="1"/>
      <x:c r="G233" s="1"/>
      <x:c r="H233" s="1"/>
      <x:c r="I233" s="1"/>
      <x:c r="J233" s="1"/>
    </x:row>
    <x:row r="234">
      <x:c r="A234" s="1"/>
      <x:c r="B234" s="1"/>
      <x:c r="C234" s="1"/>
      <x:c r="D234" s="1"/>
      <x:c r="E234" s="1"/>
      <x:c r="F234" s="1"/>
      <x:c r="G234" s="1"/>
      <x:c r="H234" s="1"/>
      <x:c r="I234" s="1"/>
      <x:c r="J234" s="1"/>
    </x:row>
    <x:row r="235">
      <x:c r="A235" s="1"/>
      <x:c r="B235" s="1"/>
      <x:c r="C235" s="1"/>
      <x:c r="D235" s="1"/>
      <x:c r="E235" s="1"/>
      <x:c r="F235" s="1"/>
      <x:c r="G235" s="1"/>
      <x:c r="H235" s="1"/>
      <x:c r="I235" s="1"/>
      <x:c r="J235" s="1"/>
    </x:row>
    <x:row r="236">
      <x:c r="A236" s="1"/>
      <x:c r="B236" s="1"/>
      <x:c r="C236" s="1"/>
      <x:c r="D236" s="1"/>
      <x:c r="E236" s="1"/>
      <x:c r="F236" s="1"/>
      <x:c r="G236" s="1"/>
      <x:c r="H236" s="1"/>
      <x:c r="I236" s="1"/>
      <x:c r="J236" s="1"/>
    </x:row>
    <x:row r="237">
      <x:c r="A237" s="1"/>
      <x:c r="B237" s="1"/>
      <x:c r="C237" s="1"/>
      <x:c r="D237" s="1"/>
      <x:c r="E237" s="1"/>
      <x:c r="F237" s="1"/>
      <x:c r="G237" s="1"/>
      <x:c r="H237" s="1"/>
      <x:c r="I237" s="1"/>
      <x:c r="J237" s="1"/>
    </x:row>
    <x:row r="238">
      <x:c r="A238" s="1"/>
      <x:c r="B238" s="1"/>
      <x:c r="C238" s="1"/>
      <x:c r="D238" s="1"/>
      <x:c r="E238" s="1"/>
      <x:c r="F238" s="1"/>
      <x:c r="G238" s="1"/>
      <x:c r="H238" s="1"/>
      <x:c r="I238" s="1"/>
      <x:c r="J238" s="1"/>
    </x:row>
    <x:row r="239">
      <x:c r="A239" s="1"/>
      <x:c r="B239" s="1"/>
      <x:c r="C239" s="1"/>
      <x:c r="D239" s="1"/>
      <x:c r="E239" s="1"/>
      <x:c r="F239" s="1"/>
      <x:c r="G239" s="1"/>
      <x:c r="H239" s="1"/>
      <x:c r="I239" s="1"/>
      <x:c r="J239" s="1"/>
    </x:row>
    <x:row r="240">
      <x:c r="A240" s="1"/>
      <x:c r="B240" s="1"/>
      <x:c r="C240" s="1"/>
      <x:c r="D240" s="1"/>
      <x:c r="E240" s="1"/>
      <x:c r="F240" s="1"/>
      <x:c r="G240" s="1"/>
      <x:c r="H240" s="1"/>
      <x:c r="I240" s="1"/>
      <x:c r="J240" s="1"/>
    </x:row>
    <x:row r="241">
      <x:c r="A241" s="1"/>
      <x:c r="B241" s="1"/>
      <x:c r="C241" s="1"/>
      <x:c r="D241" s="1"/>
      <x:c r="E241" s="1"/>
      <x:c r="F241" s="1"/>
      <x:c r="G241" s="1"/>
      <x:c r="H241" s="1"/>
      <x:c r="I241" s="1"/>
      <x:c r="J241" s="1"/>
    </x:row>
    <x:row r="242">
      <x:c r="A242" s="1"/>
      <x:c r="B242" s="1"/>
      <x:c r="C242" s="1"/>
      <x:c r="D242" s="1"/>
      <x:c r="E242" s="1"/>
      <x:c r="F242" s="1"/>
      <x:c r="G242" s="1"/>
      <x:c r="H242" s="1"/>
      <x:c r="I242" s="1"/>
      <x:c r="J242" s="1"/>
    </x:row>
    <x:row r="243">
      <x:c r="A243" s="1"/>
      <x:c r="B243" s="1"/>
      <x:c r="C243" s="1"/>
      <x:c r="D243" s="1"/>
      <x:c r="E243" s="1"/>
      <x:c r="F243" s="1"/>
      <x:c r="G243" s="1"/>
      <x:c r="H243" s="1"/>
      <x:c r="I243" s="1"/>
      <x:c r="J243" s="1"/>
    </x:row>
    <x:row r="244">
      <x:c r="A244" s="1"/>
      <x:c r="B244" s="1"/>
      <x:c r="C244" s="1"/>
      <x:c r="D244" s="1"/>
      <x:c r="E244" s="1"/>
      <x:c r="F244" s="1"/>
      <x:c r="G244" s="1"/>
      <x:c r="H244" s="1"/>
      <x:c r="I244" s="1"/>
      <x:c r="J244" s="1"/>
    </x:row>
    <x:row r="245">
      <x:c r="A245" s="1"/>
      <x:c r="B245" s="1"/>
      <x:c r="C245" s="1"/>
      <x:c r="D245" s="1"/>
      <x:c r="E245" s="1"/>
      <x:c r="F245" s="1"/>
      <x:c r="G245" s="1"/>
      <x:c r="H245" s="1"/>
      <x:c r="I245" s="1"/>
      <x:c r="J245" s="1"/>
    </x:row>
    <x:row r="246">
      <x:c r="A246" s="1"/>
      <x:c r="B246" s="1"/>
      <x:c r="C246" s="1"/>
      <x:c r="D246" s="1"/>
      <x:c r="E246" s="1"/>
      <x:c r="F246" s="1"/>
      <x:c r="G246" s="1"/>
      <x:c r="H246" s="1"/>
      <x:c r="I246" s="1"/>
      <x:c r="J246" s="1"/>
    </x:row>
    <x:row r="247">
      <x:c r="A247" s="1"/>
      <x:c r="B247" s="1"/>
      <x:c r="C247" s="1"/>
      <x:c r="D247" s="1"/>
      <x:c r="E247" s="1"/>
      <x:c r="F247" s="1"/>
      <x:c r="G247" s="1"/>
      <x:c r="H247" s="1"/>
      <x:c r="I247" s="1"/>
      <x:c r="J247" s="1"/>
    </x:row>
    <x:row r="248">
      <x:c r="A248" s="1"/>
      <x:c r="B248" s="1"/>
      <x:c r="C248" s="1"/>
      <x:c r="D248" s="1"/>
      <x:c r="E248" s="1"/>
      <x:c r="F248" s="1"/>
      <x:c r="G248" s="1"/>
      <x:c r="H248" s="1"/>
      <x:c r="I248" s="1"/>
      <x:c r="J248" s="1"/>
    </x:row>
    <x:row r="249">
      <x:c r="A249" s="1"/>
      <x:c r="B249" s="1"/>
      <x:c r="C249" s="1"/>
      <x:c r="D249" s="1"/>
      <x:c r="E249" s="1"/>
      <x:c r="F249" s="1"/>
      <x:c r="G249" s="1"/>
      <x:c r="H249" s="1"/>
      <x:c r="I249" s="1"/>
      <x:c r="J249" s="1"/>
    </x:row>
    <x:row r="250">
      <x:c r="A250" s="1"/>
      <x:c r="B250" s="1"/>
      <x:c r="C250" s="1"/>
      <x:c r="D250" s="1"/>
      <x:c r="E250" s="1"/>
      <x:c r="F250" s="1"/>
      <x:c r="G250" s="1"/>
      <x:c r="H250" s="1"/>
      <x:c r="I250" s="1"/>
      <x:c r="J250" s="1"/>
    </x:row>
    <x:row r="251">
      <x:c r="A251" s="1"/>
      <x:c r="B251" s="1"/>
      <x:c r="C251" s="1"/>
      <x:c r="D251" s="1"/>
      <x:c r="E251" s="1"/>
      <x:c r="F251" s="1"/>
      <x:c r="G251" s="1"/>
      <x:c r="H251" s="1"/>
      <x:c r="I251" s="1"/>
      <x:c r="J251" s="1"/>
    </x:row>
    <x:row r="252">
      <x:c r="A252" s="1"/>
      <x:c r="B252" s="1"/>
      <x:c r="C252" s="1"/>
      <x:c r="D252" s="1"/>
      <x:c r="E252" s="1"/>
      <x:c r="F252" s="1"/>
      <x:c r="G252" s="1"/>
      <x:c r="H252" s="1"/>
      <x:c r="I252" s="1"/>
      <x:c r="J252" s="1"/>
    </x:row>
    <x:row r="253">
      <x:c r="A253" s="1"/>
      <x:c r="B253" s="1"/>
      <x:c r="C253" s="1"/>
      <x:c r="D253" s="1"/>
      <x:c r="E253" s="1"/>
      <x:c r="F253" s="1"/>
      <x:c r="G253" s="1"/>
      <x:c r="H253" s="1"/>
      <x:c r="I253" s="1"/>
      <x:c r="J253" s="1"/>
    </x:row>
    <x:row r="254">
      <x:c r="A254" s="1"/>
      <x:c r="B254" s="1"/>
      <x:c r="C254" s="1"/>
      <x:c r="D254" s="1"/>
      <x:c r="E254" s="1"/>
      <x:c r="F254" s="1"/>
      <x:c r="G254" s="1"/>
      <x:c r="H254" s="1"/>
      <x:c r="I254" s="1"/>
      <x:c r="J254" s="1"/>
    </x:row>
    <x:row r="255">
      <x:c r="A255" s="1"/>
      <x:c r="B255" s="1"/>
      <x:c r="C255" s="1"/>
      <x:c r="D255" s="1"/>
      <x:c r="E255" s="1"/>
      <x:c r="F255" s="1"/>
      <x:c r="G255" s="1"/>
      <x:c r="H255" s="1"/>
      <x:c r="I255" s="1"/>
      <x:c r="J255" s="1"/>
    </x:row>
    <x:row r="256">
      <x:c r="A256" s="1"/>
      <x:c r="B256" s="1"/>
      <x:c r="C256" s="1"/>
      <x:c r="D256" s="1"/>
      <x:c r="E256" s="1"/>
      <x:c r="F256" s="1"/>
      <x:c r="G256" s="1"/>
      <x:c r="H256" s="1"/>
      <x:c r="I256" s="1"/>
      <x:c r="J256" s="1"/>
    </x:row>
    <x:row r="257">
      <x:c r="A257" s="1"/>
      <x:c r="B257" s="1"/>
      <x:c r="C257" s="1"/>
      <x:c r="D257" s="1"/>
      <x:c r="E257" s="1"/>
      <x:c r="F257" s="1"/>
      <x:c r="G257" s="1"/>
      <x:c r="H257" s="1"/>
      <x:c r="I257" s="1"/>
      <x:c r="J257" s="1"/>
    </x:row>
    <x:row r="258">
      <x:c r="A258" s="1"/>
      <x:c r="B258" s="1"/>
      <x:c r="C258" s="1"/>
      <x:c r="D258" s="1"/>
      <x:c r="E258" s="1"/>
      <x:c r="F258" s="1"/>
      <x:c r="G258" s="1"/>
      <x:c r="H258" s="1"/>
      <x:c r="I258" s="1"/>
      <x:c r="J258" s="1"/>
    </x:row>
    <x:row r="259">
      <x:c r="A259" s="1"/>
      <x:c r="B259" s="1"/>
      <x:c r="C259" s="1"/>
      <x:c r="D259" s="1"/>
      <x:c r="E259" s="1"/>
      <x:c r="F259" s="1"/>
      <x:c r="G259" s="1"/>
      <x:c r="H259" s="1"/>
      <x:c r="I259" s="1"/>
      <x:c r="J259" s="1"/>
    </x:row>
    <x:row r="260">
      <x:c r="A260" s="1"/>
      <x:c r="B260" s="1"/>
      <x:c r="C260" s="1"/>
      <x:c r="D260" s="1"/>
      <x:c r="E260" s="1"/>
      <x:c r="F260" s="1"/>
      <x:c r="G260" s="1"/>
      <x:c r="H260" s="1"/>
      <x:c r="I260" s="1"/>
      <x:c r="J260" s="1"/>
    </x:row>
    <x:row r="261">
      <x:c r="A261" s="1"/>
      <x:c r="B261" s="1"/>
      <x:c r="C261" s="1"/>
      <x:c r="D261" s="1"/>
      <x:c r="E261" s="1"/>
      <x:c r="F261" s="1"/>
      <x:c r="G261" s="1"/>
      <x:c r="H261" s="1"/>
      <x:c r="I261" s="1"/>
      <x:c r="J261" s="1"/>
    </x:row>
    <x:row r="262">
      <x:c r="A262" s="1"/>
      <x:c r="B262" s="1"/>
      <x:c r="C262" s="1"/>
      <x:c r="D262" s="1"/>
      <x:c r="E262" s="1"/>
      <x:c r="F262" s="1"/>
      <x:c r="G262" s="1"/>
      <x:c r="H262" s="1"/>
      <x:c r="I262" s="1"/>
      <x:c r="J262" s="1"/>
    </x:row>
    <x:row r="263">
      <x:c r="A263" s="1"/>
      <x:c r="B263" s="1"/>
      <x:c r="C263" s="1"/>
      <x:c r="D263" s="1"/>
      <x:c r="E263" s="1"/>
      <x:c r="F263" s="1"/>
      <x:c r="G263" s="1"/>
      <x:c r="H263" s="1"/>
      <x:c r="I263" s="1"/>
      <x:c r="J263" s="1"/>
    </x:row>
    <x:row r="264">
      <x:c r="A264" s="1"/>
      <x:c r="B264" s="1"/>
      <x:c r="C264" s="1"/>
      <x:c r="D264" s="1"/>
      <x:c r="E264" s="1"/>
      <x:c r="F264" s="1"/>
      <x:c r="G264" s="1"/>
      <x:c r="H264" s="1"/>
      <x:c r="I264" s="1"/>
      <x:c r="J264" s="1"/>
    </x:row>
    <x:row r="265">
      <x:c r="A265" s="1"/>
      <x:c r="B265" s="1"/>
      <x:c r="C265" s="1"/>
      <x:c r="D265" s="1"/>
      <x:c r="E265" s="1"/>
      <x:c r="F265" s="1"/>
      <x:c r="G265" s="1"/>
      <x:c r="H265" s="1"/>
      <x:c r="I265" s="1"/>
      <x:c r="J265" s="1"/>
    </x:row>
    <x:row r="266">
      <x:c r="A266" s="1"/>
      <x:c r="B266" s="1"/>
      <x:c r="C266" s="1"/>
      <x:c r="D266" s="1"/>
      <x:c r="E266" s="1"/>
      <x:c r="F266" s="1"/>
      <x:c r="G266" s="1"/>
      <x:c r="H266" s="1"/>
      <x:c r="I266" s="1"/>
      <x:c r="J266" s="1"/>
    </x:row>
    <x:row r="267">
      <x:c r="A267" s="1"/>
      <x:c r="B267" s="1"/>
      <x:c r="C267" s="1"/>
      <x:c r="D267" s="1"/>
      <x:c r="E267" s="1"/>
      <x:c r="F267" s="1"/>
      <x:c r="G267" s="1"/>
      <x:c r="H267" s="1"/>
      <x:c r="I267" s="1"/>
      <x:c r="J267" s="1"/>
    </x:row>
    <x:row r="268">
      <x:c r="A268" s="1"/>
      <x:c r="B268" s="1"/>
      <x:c r="C268" s="1"/>
      <x:c r="D268" s="1"/>
      <x:c r="E268" s="1"/>
      <x:c r="F268" s="1"/>
      <x:c r="G268" s="1"/>
      <x:c r="H268" s="1"/>
      <x:c r="I268" s="1"/>
      <x:c r="J268" s="1"/>
    </x:row>
    <x:row r="269">
      <x:c r="A269" s="1"/>
      <x:c r="B269" s="1"/>
      <x:c r="C269" s="1"/>
      <x:c r="D269" s="1"/>
      <x:c r="E269" s="1"/>
      <x:c r="F269" s="1"/>
      <x:c r="G269" s="1"/>
      <x:c r="H269" s="1"/>
      <x:c r="I269" s="1"/>
      <x:c r="J269" s="1"/>
    </x:row>
    <x:row r="270">
      <x:c r="A270" s="1"/>
      <x:c r="B270" s="1"/>
      <x:c r="C270" s="1"/>
      <x:c r="D270" s="1"/>
      <x:c r="E270" s="1"/>
      <x:c r="F270" s="1"/>
      <x:c r="G270" s="1"/>
      <x:c r="H270" s="1"/>
      <x:c r="I270" s="1"/>
      <x:c r="J270" s="1"/>
    </x:row>
    <x:row r="271">
      <x:c r="A271" s="1"/>
      <x:c r="B271" s="1"/>
      <x:c r="C271" s="1"/>
      <x:c r="D271" s="1"/>
      <x:c r="E271" s="1"/>
      <x:c r="F271" s="1"/>
      <x:c r="G271" s="1"/>
      <x:c r="H271" s="1"/>
      <x:c r="I271" s="1"/>
      <x:c r="J271" s="1"/>
    </x:row>
    <x:row r="272">
      <x:c r="A272" s="1"/>
      <x:c r="B272" s="1"/>
      <x:c r="C272" s="1"/>
      <x:c r="D272" s="1"/>
      <x:c r="E272" s="1"/>
      <x:c r="F272" s="1"/>
      <x:c r="G272" s="1"/>
      <x:c r="H272" s="1"/>
      <x:c r="I272" s="1"/>
      <x:c r="J272" s="1"/>
    </x:row>
    <x:row r="273">
      <x:c r="A273" s="1"/>
      <x:c r="B273" s="1"/>
      <x:c r="C273" s="1"/>
      <x:c r="D273" s="1"/>
      <x:c r="E273" s="1"/>
      <x:c r="F273" s="1"/>
      <x:c r="G273" s="1"/>
      <x:c r="H273" s="1"/>
      <x:c r="I273" s="1"/>
      <x:c r="J273" s="1"/>
    </x:row>
    <x:row r="274">
      <x:c r="A274" s="1"/>
      <x:c r="B274" s="1"/>
      <x:c r="C274" s="1"/>
      <x:c r="D274" s="1"/>
      <x:c r="E274" s="1"/>
      <x:c r="F274" s="1"/>
      <x:c r="G274" s="1"/>
      <x:c r="H274" s="1"/>
      <x:c r="I274" s="1"/>
      <x:c r="J274" s="1"/>
    </x:row>
    <x:row r="275">
      <x:c r="A275" s="1"/>
      <x:c r="B275" s="1"/>
      <x:c r="C275" s="1"/>
      <x:c r="D275" s="1"/>
      <x:c r="E275" s="1"/>
      <x:c r="F275" s="1"/>
      <x:c r="G275" s="1"/>
      <x:c r="H275" s="1"/>
      <x:c r="I275" s="1"/>
      <x:c r="J275" s="1"/>
    </x:row>
    <x:row r="276">
      <x:c r="A276" s="1"/>
      <x:c r="B276" s="1"/>
      <x:c r="C276" s="1"/>
      <x:c r="D276" s="1"/>
      <x:c r="E276" s="1"/>
      <x:c r="F276" s="1"/>
      <x:c r="G276" s="1"/>
      <x:c r="H276" s="1"/>
      <x:c r="I276" s="1"/>
      <x:c r="J276" s="1"/>
    </x:row>
    <x:row r="277">
      <x:c r="A277" s="1"/>
      <x:c r="B277" s="1"/>
      <x:c r="C277" s="1"/>
      <x:c r="D277" s="1"/>
      <x:c r="E277" s="1"/>
      <x:c r="F277" s="1"/>
      <x:c r="G277" s="1"/>
      <x:c r="H277" s="1"/>
      <x:c r="I277" s="1"/>
      <x:c r="J277" s="1"/>
    </x:row>
    <x:row r="278">
      <x:c r="A278" s="1"/>
      <x:c r="B278" s="1"/>
      <x:c r="C278" s="1"/>
      <x:c r="D278" s="1"/>
      <x:c r="E278" s="1"/>
      <x:c r="F278" s="1"/>
      <x:c r="G278" s="1"/>
      <x:c r="H278" s="1"/>
      <x:c r="I278" s="1"/>
      <x:c r="J278" s="1"/>
    </x:row>
    <x:row r="279">
      <x:c r="A279" s="1"/>
      <x:c r="B279" s="1"/>
      <x:c r="C279" s="1"/>
      <x:c r="D279" s="1"/>
      <x:c r="E279" s="1"/>
      <x:c r="F279" s="1"/>
      <x:c r="G279" s="1"/>
      <x:c r="H279" s="1"/>
      <x:c r="I279" s="1"/>
      <x:c r="J279" s="1"/>
    </x:row>
    <x:row r="280">
      <x:c r="A280" s="1"/>
      <x:c r="B280" s="1"/>
      <x:c r="C280" s="1"/>
      <x:c r="D280" s="1"/>
      <x:c r="E280" s="1"/>
      <x:c r="F280" s="1"/>
      <x:c r="G280" s="1"/>
      <x:c r="H280" s="1"/>
      <x:c r="I280" s="1"/>
      <x:c r="J280" s="1"/>
    </x:row>
    <x:row r="281">
      <x:c r="A281" s="1"/>
      <x:c r="B281" s="1"/>
      <x:c r="C281" s="1"/>
      <x:c r="D281" s="1"/>
      <x:c r="E281" s="1"/>
      <x:c r="F281" s="1"/>
      <x:c r="G281" s="1"/>
      <x:c r="H281" s="1"/>
      <x:c r="I281" s="1"/>
      <x:c r="J281" s="1"/>
    </x:row>
    <x:row r="282">
      <x:c r="A282" s="1"/>
      <x:c r="B282" s="1"/>
      <x:c r="C282" s="1"/>
      <x:c r="D282" s="1"/>
      <x:c r="E282" s="1"/>
      <x:c r="F282" s="1"/>
      <x:c r="G282" s="1"/>
      <x:c r="H282" s="1"/>
      <x:c r="I282" s="1"/>
      <x:c r="J282" s="1"/>
    </x:row>
    <x:row r="283">
      <x:c r="A283" s="1"/>
      <x:c r="B283" s="1"/>
      <x:c r="C283" s="1"/>
      <x:c r="D283" s="1"/>
      <x:c r="E283" s="1"/>
      <x:c r="F283" s="1"/>
      <x:c r="G283" s="1"/>
      <x:c r="H283" s="1"/>
      <x:c r="I283" s="1"/>
      <x:c r="J283" s="1"/>
    </x:row>
    <x:row r="284">
      <x:c r="A284" s="1"/>
      <x:c r="B284" s="1"/>
      <x:c r="C284" s="1"/>
      <x:c r="D284" s="1"/>
      <x:c r="E284" s="1"/>
      <x:c r="F284" s="1"/>
      <x:c r="G284" s="1"/>
      <x:c r="H284" s="1"/>
      <x:c r="I284" s="1"/>
      <x:c r="J284" s="1"/>
    </x:row>
    <x:row r="285">
      <x:c r="A285" s="1"/>
      <x:c r="B285" s="1"/>
      <x:c r="C285" s="1"/>
      <x:c r="D285" s="1"/>
      <x:c r="E285" s="1"/>
      <x:c r="F285" s="1"/>
      <x:c r="G285" s="1"/>
      <x:c r="H285" s="1"/>
      <x:c r="I285" s="1"/>
      <x:c r="J285" s="1"/>
    </x:row>
    <x:row r="286">
      <x:c r="A286" s="1"/>
      <x:c r="B286" s="1"/>
      <x:c r="C286" s="1"/>
      <x:c r="D286" s="1"/>
      <x:c r="E286" s="1"/>
      <x:c r="F286" s="1"/>
      <x:c r="G286" s="1"/>
      <x:c r="H286" s="1"/>
      <x:c r="I286" s="1"/>
      <x:c r="J286" s="1"/>
    </x:row>
    <x:row r="287">
      <x:c r="A287" s="1"/>
      <x:c r="B287" s="1"/>
      <x:c r="C287" s="1"/>
      <x:c r="D287" s="1"/>
      <x:c r="E287" s="1"/>
      <x:c r="F287" s="1"/>
      <x:c r="G287" s="1"/>
      <x:c r="H287" s="1"/>
      <x:c r="I287" s="1"/>
      <x:c r="J287" s="1"/>
    </x:row>
    <x:row r="288">
      <x:c r="A288" s="1"/>
      <x:c r="B288" s="1"/>
      <x:c r="C288" s="1"/>
      <x:c r="D288" s="1"/>
      <x:c r="E288" s="1"/>
      <x:c r="F288" s="1"/>
      <x:c r="G288" s="1"/>
      <x:c r="H288" s="1"/>
      <x:c r="I288" s="1"/>
      <x:c r="J288" s="1"/>
    </x:row>
    <x:row r="289">
      <x:c r="A289" s="1"/>
      <x:c r="B289" s="1"/>
      <x:c r="C289" s="1"/>
      <x:c r="D289" s="1"/>
      <x:c r="E289" s="1"/>
      <x:c r="F289" s="1"/>
      <x:c r="G289" s="1"/>
      <x:c r="H289" s="1"/>
      <x:c r="I289" s="1"/>
      <x:c r="J289" s="1"/>
    </x:row>
    <x:row r="290">
      <x:c r="A290" s="1"/>
      <x:c r="B290" s="1"/>
      <x:c r="C290" s="1"/>
      <x:c r="D290" s="1"/>
      <x:c r="E290" s="1"/>
      <x:c r="F290" s="1"/>
      <x:c r="G290" s="1"/>
      <x:c r="H290" s="1"/>
      <x:c r="I290" s="1"/>
      <x:c r="J290" s="1"/>
    </x:row>
    <x:row r="291">
      <x:c r="A291" s="1"/>
      <x:c r="B291" s="1"/>
      <x:c r="C291" s="1"/>
      <x:c r="D291" s="1"/>
      <x:c r="E291" s="1"/>
      <x:c r="F291" s="1"/>
      <x:c r="G291" s="1"/>
      <x:c r="H291" s="1"/>
      <x:c r="I291" s="1"/>
      <x:c r="J291" s="1"/>
    </x:row>
    <x:row r="292">
      <x:c r="A292" s="1"/>
      <x:c r="B292" s="1"/>
      <x:c r="C292" s="1"/>
      <x:c r="D292" s="1"/>
      <x:c r="E292" s="1"/>
      <x:c r="F292" s="1"/>
      <x:c r="G292" s="1"/>
      <x:c r="H292" s="1"/>
      <x:c r="I292" s="1"/>
      <x:c r="J292" s="1"/>
    </x:row>
    <x:row r="293">
      <x:c r="A293" s="1"/>
      <x:c r="B293" s="1"/>
      <x:c r="C293" s="1"/>
      <x:c r="D293" s="1"/>
      <x:c r="E293" s="1"/>
      <x:c r="F293" s="1"/>
      <x:c r="G293" s="1"/>
      <x:c r="H293" s="1"/>
      <x:c r="I293" s="1"/>
      <x:c r="J293" s="1"/>
    </x:row>
    <x:row r="294">
      <x:c r="A294" s="1"/>
      <x:c r="B294" s="1"/>
      <x:c r="C294" s="1"/>
      <x:c r="D294" s="1"/>
      <x:c r="E294" s="1"/>
      <x:c r="F294" s="1"/>
      <x:c r="G294" s="1"/>
      <x:c r="H294" s="1"/>
      <x:c r="I294" s="1"/>
      <x:c r="J294" s="1"/>
    </x:row>
    <x:row r="295">
      <x:c r="A295" s="1"/>
      <x:c r="B295" s="1"/>
      <x:c r="C295" s="1"/>
      <x:c r="D295" s="1"/>
      <x:c r="E295" s="1"/>
      <x:c r="F295" s="1"/>
      <x:c r="G295" s="1"/>
      <x:c r="H295" s="1"/>
      <x:c r="I295" s="1"/>
      <x:c r="J295" s="1"/>
    </x:row>
    <x:row r="296">
      <x:c r="A296" s="1"/>
      <x:c r="B296" s="1"/>
      <x:c r="C296" s="1"/>
      <x:c r="D296" s="1"/>
      <x:c r="E296" s="1"/>
      <x:c r="F296" s="1"/>
      <x:c r="G296" s="1"/>
      <x:c r="H296" s="1"/>
      <x:c r="I296" s="1"/>
      <x:c r="J296" s="1"/>
    </x:row>
    <x:row r="297">
      <x:c r="A297" s="1"/>
      <x:c r="B297" s="1"/>
      <x:c r="C297" s="1"/>
      <x:c r="D297" s="1"/>
      <x:c r="E297" s="1"/>
      <x:c r="F297" s="1"/>
      <x:c r="G297" s="1"/>
      <x:c r="H297" s="1"/>
      <x:c r="I297" s="1"/>
      <x:c r="J297" s="1"/>
    </x:row>
    <x:row r="298">
      <x:c r="A298" s="1"/>
      <x:c r="B298" s="1"/>
      <x:c r="C298" s="1"/>
      <x:c r="D298" s="1"/>
      <x:c r="E298" s="1"/>
      <x:c r="F298" s="1"/>
      <x:c r="G298" s="1"/>
      <x:c r="H298" s="1"/>
      <x:c r="I298" s="1"/>
      <x:c r="J298" s="1"/>
    </x:row>
    <x:row r="299">
      <x:c r="A299" s="1"/>
      <x:c r="B299" s="1"/>
      <x:c r="C299" s="1"/>
      <x:c r="D299" s="1"/>
      <x:c r="E299" s="1"/>
      <x:c r="F299" s="1"/>
      <x:c r="G299" s="1"/>
      <x:c r="H299" s="1"/>
      <x:c r="I299" s="1"/>
      <x:c r="J299" s="1"/>
    </x:row>
    <x:row r="300">
      <x:c r="A300" s="1"/>
      <x:c r="B300" s="1"/>
      <x:c r="C300" s="1"/>
      <x:c r="D300" s="1"/>
      <x:c r="E300" s="1"/>
      <x:c r="F300" s="1"/>
      <x:c r="G300" s="1"/>
      <x:c r="H300" s="1"/>
      <x:c r="I300" s="1"/>
      <x:c r="J300" s="1"/>
    </x:row>
    <x:row r="301">
      <x:c r="A301" s="1"/>
      <x:c r="B301" s="1"/>
      <x:c r="C301" s="1"/>
      <x:c r="D301" s="1"/>
      <x:c r="E301" s="1"/>
      <x:c r="F301" s="1"/>
      <x:c r="G301" s="1"/>
      <x:c r="H301" s="1"/>
      <x:c r="I301" s="1"/>
      <x:c r="J301" s="1"/>
    </x:row>
    <x:row r="302">
      <x:c r="A302" s="1"/>
      <x:c r="B302" s="1"/>
      <x:c r="C302" s="1"/>
      <x:c r="D302" s="1"/>
      <x:c r="E302" s="1"/>
      <x:c r="F302" s="1"/>
      <x:c r="G302" s="1"/>
      <x:c r="H302" s="1"/>
      <x:c r="I302" s="1"/>
      <x:c r="J302" s="1"/>
    </x:row>
    <x:row r="303">
      <x:c r="A303" s="1"/>
      <x:c r="B303" s="1"/>
      <x:c r="C303" s="1"/>
      <x:c r="D303" s="1"/>
      <x:c r="E303" s="1"/>
      <x:c r="F303" s="1"/>
      <x:c r="G303" s="1"/>
      <x:c r="H303" s="1"/>
      <x:c r="I303" s="1"/>
      <x:c r="J303" s="1"/>
    </x:row>
    <x:row r="304">
      <x:c r="A304" s="1"/>
      <x:c r="B304" s="1"/>
      <x:c r="C304" s="1"/>
      <x:c r="D304" s="1"/>
      <x:c r="E304" s="1"/>
      <x:c r="F304" s="1"/>
      <x:c r="G304" s="1"/>
      <x:c r="H304" s="1"/>
      <x:c r="I304" s="1"/>
      <x:c r="J304" s="1"/>
    </x:row>
    <x:row r="305">
      <x:c r="A305" s="1"/>
      <x:c r="B305" s="1"/>
      <x:c r="C305" s="1"/>
      <x:c r="D305" s="1"/>
      <x:c r="E305" s="1"/>
      <x:c r="F305" s="1"/>
      <x:c r="G305" s="1"/>
      <x:c r="H305" s="1"/>
      <x:c r="I305" s="1"/>
      <x:c r="J305" s="1"/>
    </x:row>
    <x:row r="306">
      <x:c r="A306" s="1"/>
      <x:c r="B306" s="1"/>
      <x:c r="C306" s="1"/>
      <x:c r="D306" s="1"/>
      <x:c r="E306" s="1"/>
      <x:c r="F306" s="1"/>
      <x:c r="G306" s="1"/>
      <x:c r="H306" s="1"/>
      <x:c r="I306" s="1"/>
      <x:c r="J306" s="1"/>
    </x:row>
    <x:row r="307">
      <x:c r="A307" s="1"/>
      <x:c r="B307" s="1"/>
      <x:c r="C307" s="1"/>
      <x:c r="D307" s="1"/>
      <x:c r="E307" s="1"/>
      <x:c r="F307" s="1"/>
      <x:c r="G307" s="1"/>
      <x:c r="H307" s="1"/>
      <x:c r="I307" s="1"/>
      <x:c r="J307" s="1"/>
    </x:row>
    <x:row r="308">
      <x:c r="A308" s="1"/>
      <x:c r="B308" s="1"/>
      <x:c r="C308" s="1"/>
      <x:c r="D308" s="1"/>
      <x:c r="E308" s="1"/>
      <x:c r="F308" s="1"/>
      <x:c r="G308" s="1"/>
      <x:c r="H308" s="1"/>
      <x:c r="I308" s="1"/>
      <x:c r="J308" s="1"/>
    </x:row>
    <x:row r="309">
      <x:c r="A309" s="1"/>
      <x:c r="B309" s="1"/>
      <x:c r="C309" s="1"/>
      <x:c r="D309" s="1"/>
      <x:c r="E309" s="1"/>
      <x:c r="F309" s="1"/>
      <x:c r="G309" s="1"/>
      <x:c r="H309" s="1"/>
      <x:c r="I309" s="1"/>
      <x:c r="J309" s="1"/>
    </x:row>
    <x:row r="310">
      <x:c r="A310" s="1"/>
      <x:c r="B310" s="1"/>
      <x:c r="C310" s="1"/>
      <x:c r="D310" s="1"/>
      <x:c r="E310" s="1"/>
      <x:c r="F310" s="1"/>
      <x:c r="G310" s="1"/>
      <x:c r="H310" s="1"/>
      <x:c r="I310" s="1"/>
      <x:c r="J310" s="1"/>
    </x:row>
    <x:row r="311">
      <x:c r="A311" s="1"/>
      <x:c r="B311" s="1"/>
      <x:c r="C311" s="1"/>
      <x:c r="D311" s="1"/>
      <x:c r="E311" s="1"/>
      <x:c r="F311" s="1"/>
      <x:c r="G311" s="1"/>
      <x:c r="H311" s="1"/>
      <x:c r="I311" s="1"/>
      <x:c r="J311" s="1"/>
    </x:row>
    <x:row r="312">
      <x:c r="A312" s="1"/>
      <x:c r="B312" s="1"/>
      <x:c r="C312" s="1"/>
      <x:c r="D312" s="1"/>
      <x:c r="E312" s="1"/>
      <x:c r="F312" s="1"/>
      <x:c r="G312" s="1"/>
      <x:c r="H312" s="1"/>
      <x:c r="I312" s="1"/>
      <x:c r="J312" s="1"/>
    </x:row>
    <x:row r="313">
      <x:c r="A313" s="1"/>
      <x:c r="B313" s="1"/>
      <x:c r="C313" s="1"/>
      <x:c r="D313" s="1"/>
      <x:c r="E313" s="1"/>
      <x:c r="F313" s="1"/>
      <x:c r="G313" s="1"/>
      <x:c r="H313" s="1"/>
      <x:c r="I313" s="1"/>
      <x:c r="J313" s="1"/>
    </x:row>
    <x:row r="314">
      <x:c r="A314" s="1"/>
      <x:c r="B314" s="1"/>
      <x:c r="C314" s="1"/>
      <x:c r="D314" s="1"/>
      <x:c r="E314" s="1"/>
      <x:c r="F314" s="1"/>
      <x:c r="G314" s="1"/>
      <x:c r="H314" s="1"/>
      <x:c r="I314" s="1"/>
      <x:c r="J314" s="1"/>
    </x:row>
    <x:row r="315">
      <x:c r="A315" s="1"/>
      <x:c r="B315" s="1"/>
      <x:c r="C315" s="1"/>
      <x:c r="D315" s="1"/>
      <x:c r="E315" s="1"/>
      <x:c r="F315" s="1"/>
      <x:c r="G315" s="1"/>
      <x:c r="H315" s="1"/>
      <x:c r="I315" s="1"/>
      <x:c r="J315" s="1"/>
    </x:row>
    <x:row r="316">
      <x:c r="A316" s="1"/>
      <x:c r="B316" s="1"/>
      <x:c r="C316" s="1"/>
      <x:c r="D316" s="1"/>
      <x:c r="E316" s="1"/>
      <x:c r="F316" s="1"/>
      <x:c r="G316" s="1"/>
      <x:c r="H316" s="1"/>
      <x:c r="I316" s="1"/>
      <x:c r="J316" s="1"/>
    </x:row>
    <x:row r="317">
      <x:c r="A317" s="1"/>
      <x:c r="B317" s="1"/>
      <x:c r="C317" s="1"/>
      <x:c r="D317" s="1"/>
      <x:c r="E317" s="1"/>
      <x:c r="F317" s="1"/>
      <x:c r="G317" s="1"/>
      <x:c r="H317" s="1"/>
      <x:c r="I317" s="1"/>
      <x:c r="J317" s="1"/>
    </x:row>
    <x:row r="318">
      <x:c r="A318" s="1"/>
      <x:c r="B318" s="1"/>
      <x:c r="C318" s="1"/>
      <x:c r="D318" s="1"/>
      <x:c r="E318" s="1"/>
      <x:c r="F318" s="1"/>
      <x:c r="G318" s="1"/>
      <x:c r="H318" s="1"/>
      <x:c r="I318" s="1"/>
      <x:c r="J318" s="1"/>
    </x:row>
    <x:row r="319">
      <x:c r="A319" s="1"/>
      <x:c r="B319" s="1"/>
      <x:c r="C319" s="1"/>
      <x:c r="D319" s="1"/>
      <x:c r="E319" s="1"/>
      <x:c r="F319" s="1"/>
      <x:c r="G319" s="1"/>
      <x:c r="H319" s="1"/>
      <x:c r="I319" s="1"/>
      <x:c r="J319" s="1"/>
    </x:row>
    <x:row r="320">
      <x:c r="A320" s="1"/>
      <x:c r="B320" s="1"/>
      <x:c r="C320" s="1"/>
      <x:c r="D320" s="1"/>
      <x:c r="E320" s="1"/>
      <x:c r="F320" s="1"/>
      <x:c r="G320" s="1"/>
      <x:c r="H320" s="1"/>
      <x:c r="I320" s="1"/>
      <x:c r="J320" s="1"/>
    </x:row>
    <x:row r="321">
      <x:c r="A321" s="1"/>
      <x:c r="B321" s="1"/>
      <x:c r="C321" s="1"/>
      <x:c r="D321" s="1"/>
      <x:c r="E321" s="1"/>
      <x:c r="F321" s="1"/>
      <x:c r="G321" s="1"/>
      <x:c r="H321" s="1"/>
      <x:c r="I321" s="1"/>
      <x:c r="J321" s="1"/>
    </x:row>
    <x:row r="322">
      <x:c r="A322" s="1"/>
      <x:c r="B322" s="1"/>
      <x:c r="C322" s="1"/>
      <x:c r="D322" s="1"/>
      <x:c r="E322" s="1"/>
      <x:c r="F322" s="1"/>
      <x:c r="G322" s="1"/>
      <x:c r="H322" s="1"/>
      <x:c r="I322" s="1"/>
      <x:c r="J322" s="1"/>
    </x:row>
    <x:row r="323">
      <x:c r="A323" s="1"/>
      <x:c r="B323" s="1"/>
      <x:c r="C323" s="1"/>
      <x:c r="D323" s="1"/>
      <x:c r="E323" s="1"/>
      <x:c r="F323" s="1"/>
      <x:c r="G323" s="1"/>
      <x:c r="H323" s="1"/>
      <x:c r="I323" s="1"/>
      <x:c r="J323" s="1"/>
    </x:row>
    <x:row r="324">
      <x:c r="A324" s="1"/>
      <x:c r="B324" s="1"/>
      <x:c r="C324" s="1"/>
      <x:c r="D324" s="1"/>
      <x:c r="E324" s="1"/>
      <x:c r="F324" s="1"/>
      <x:c r="G324" s="1"/>
      <x:c r="H324" s="1"/>
      <x:c r="I324" s="1"/>
      <x:c r="J324" s="1"/>
    </x:row>
    <x:row r="325">
      <x:c r="A325" s="1"/>
      <x:c r="B325" s="1"/>
      <x:c r="C325" s="1"/>
      <x:c r="D325" s="1"/>
      <x:c r="E325" s="1"/>
      <x:c r="F325" s="1"/>
      <x:c r="G325" s="1"/>
      <x:c r="H325" s="1"/>
      <x:c r="I325" s="1"/>
      <x:c r="J325" s="1"/>
    </x:row>
    <x:row r="326">
      <x:c r="A326" s="1"/>
      <x:c r="B326" s="1"/>
      <x:c r="C326" s="1"/>
      <x:c r="D326" s="1"/>
      <x:c r="E326" s="1"/>
      <x:c r="F326" s="1"/>
      <x:c r="G326" s="1"/>
      <x:c r="H326" s="1"/>
      <x:c r="I326" s="1"/>
      <x:c r="J326" s="1"/>
    </x:row>
    <x:row r="327">
      <x:c r="A327" s="1"/>
      <x:c r="B327" s="1"/>
      <x:c r="C327" s="1"/>
      <x:c r="D327" s="1"/>
      <x:c r="E327" s="1"/>
      <x:c r="F327" s="1"/>
      <x:c r="G327" s="1"/>
      <x:c r="H327" s="1"/>
      <x:c r="I327" s="1"/>
      <x:c r="J327" s="1"/>
    </x:row>
    <x:row r="328">
      <x:c r="A328" s="1"/>
      <x:c r="B328" s="1"/>
      <x:c r="C328" s="1"/>
      <x:c r="D328" s="1"/>
      <x:c r="E328" s="1"/>
      <x:c r="F328" s="1"/>
      <x:c r="G328" s="1"/>
      <x:c r="H328" s="1"/>
      <x:c r="I328" s="1"/>
      <x:c r="J328" s="1"/>
    </x:row>
    <x:row r="329">
      <x:c r="A329" s="1"/>
      <x:c r="B329" s="1"/>
      <x:c r="C329" s="1"/>
      <x:c r="D329" s="1"/>
      <x:c r="E329" s="1"/>
      <x:c r="F329" s="1"/>
      <x:c r="G329" s="1"/>
      <x:c r="H329" s="1"/>
      <x:c r="I329" s="1"/>
      <x:c r="J329" s="1"/>
    </x:row>
    <x:row r="330">
      <x:c r="A330" s="1"/>
      <x:c r="B330" s="1"/>
      <x:c r="C330" s="1"/>
      <x:c r="D330" s="1"/>
      <x:c r="E330" s="1"/>
      <x:c r="F330" s="1"/>
      <x:c r="G330" s="1"/>
      <x:c r="H330" s="1"/>
      <x:c r="I330" s="1"/>
      <x:c r="J330" s="1"/>
    </x:row>
    <x:row r="331">
      <x:c r="A331" s="1"/>
      <x:c r="B331" s="1"/>
      <x:c r="C331" s="1"/>
      <x:c r="D331" s="1"/>
      <x:c r="E331" s="1"/>
      <x:c r="F331" s="1"/>
      <x:c r="G331" s="1"/>
      <x:c r="H331" s="1"/>
      <x:c r="I331" s="1"/>
      <x:c r="J331" s="1"/>
    </x:row>
    <x:row r="332">
      <x:c r="A332" s="1"/>
      <x:c r="B332" s="1"/>
      <x:c r="C332" s="1"/>
      <x:c r="D332" s="1"/>
      <x:c r="E332" s="1"/>
      <x:c r="F332" s="1"/>
      <x:c r="G332" s="1"/>
      <x:c r="H332" s="1"/>
      <x:c r="I332" s="1"/>
      <x:c r="J332" s="1"/>
    </x:row>
    <x:row r="333">
      <x:c r="A333" s="1"/>
      <x:c r="B333" s="1"/>
      <x:c r="C333" s="1"/>
      <x:c r="D333" s="1"/>
      <x:c r="E333" s="1"/>
      <x:c r="F333" s="1"/>
      <x:c r="G333" s="1"/>
      <x:c r="H333" s="1"/>
      <x:c r="I333" s="1"/>
      <x:c r="J333" s="1"/>
    </x:row>
    <x:row r="334">
      <x:c r="A334" s="1"/>
      <x:c r="B334" s="1"/>
      <x:c r="C334" s="1"/>
      <x:c r="D334" s="1"/>
      <x:c r="E334" s="1"/>
      <x:c r="F334" s="1"/>
      <x:c r="G334" s="1"/>
      <x:c r="H334" s="1"/>
      <x:c r="I334" s="1"/>
      <x:c r="J334" s="1"/>
    </x:row>
    <x:row r="335">
      <x:c r="A335" s="1"/>
      <x:c r="B335" s="1"/>
      <x:c r="C335" s="1"/>
      <x:c r="D335" s="1"/>
      <x:c r="E335" s="1"/>
      <x:c r="F335" s="1"/>
      <x:c r="G335" s="1"/>
      <x:c r="H335" s="1"/>
      <x:c r="I335" s="1"/>
      <x:c r="J335" s="1"/>
    </x:row>
    <x:row r="336">
      <x:c r="A336" s="1"/>
      <x:c r="B336" s="1"/>
      <x:c r="C336" s="1"/>
      <x:c r="D336" s="1"/>
      <x:c r="E336" s="1"/>
      <x:c r="F336" s="1"/>
      <x:c r="G336" s="1"/>
      <x:c r="H336" s="1"/>
      <x:c r="I336" s="1"/>
      <x:c r="J336" s="1"/>
    </x:row>
    <x:row r="337">
      <x:c r="A337" s="1"/>
      <x:c r="B337" s="1"/>
      <x:c r="C337" s="1"/>
      <x:c r="D337" s="1"/>
      <x:c r="E337" s="1"/>
      <x:c r="F337" s="1"/>
      <x:c r="G337" s="1"/>
      <x:c r="H337" s="1"/>
      <x:c r="I337" s="1"/>
      <x:c r="J337" s="1"/>
    </x:row>
    <x:row r="338">
      <x:c r="A338" s="1"/>
      <x:c r="B338" s="1"/>
      <x:c r="C338" s="1"/>
      <x:c r="D338" s="1"/>
      <x:c r="E338" s="1"/>
      <x:c r="F338" s="1"/>
      <x:c r="G338" s="1"/>
      <x:c r="H338" s="1"/>
      <x:c r="I338" s="1"/>
      <x:c r="J338" s="1"/>
    </x:row>
    <x:row r="339">
      <x:c r="A339" s="1"/>
      <x:c r="B339" s="1"/>
      <x:c r="C339" s="1"/>
      <x:c r="D339" s="1"/>
      <x:c r="E339" s="1"/>
      <x:c r="F339" s="1"/>
      <x:c r="G339" s="1"/>
      <x:c r="H339" s="1"/>
      <x:c r="I339" s="1"/>
      <x:c r="J339" s="1"/>
    </x:row>
    <x:row r="340">
      <x:c r="A340" s="1"/>
      <x:c r="B340" s="1"/>
      <x:c r="C340" s="1"/>
      <x:c r="D340" s="1"/>
      <x:c r="E340" s="1"/>
      <x:c r="F340" s="1"/>
      <x:c r="G340" s="1"/>
      <x:c r="H340" s="1"/>
      <x:c r="I340" s="1"/>
      <x:c r="J340" s="1"/>
    </x:row>
    <x:row r="341">
      <x:c r="A341" s="1"/>
      <x:c r="B341" s="1"/>
      <x:c r="C341" s="1"/>
      <x:c r="D341" s="1"/>
      <x:c r="E341" s="1"/>
      <x:c r="F341" s="1"/>
      <x:c r="G341" s="1"/>
      <x:c r="H341" s="1"/>
      <x:c r="I341" s="1"/>
      <x:c r="J341" s="1"/>
    </x:row>
    <x:row r="342">
      <x:c r="A342" s="1"/>
      <x:c r="B342" s="1"/>
      <x:c r="C342" s="1"/>
      <x:c r="D342" s="1"/>
      <x:c r="E342" s="1"/>
      <x:c r="F342" s="1"/>
      <x:c r="G342" s="1"/>
      <x:c r="H342" s="1"/>
      <x:c r="I342" s="1"/>
      <x:c r="J342" s="1"/>
    </x:row>
    <x:row r="343">
      <x:c r="A343" s="1"/>
      <x:c r="B343" s="1"/>
      <x:c r="C343" s="1"/>
      <x:c r="D343" s="1"/>
      <x:c r="E343" s="1"/>
      <x:c r="F343" s="1"/>
      <x:c r="G343" s="1"/>
      <x:c r="H343" s="1"/>
      <x:c r="I343" s="1"/>
      <x:c r="J343" s="1"/>
    </x:row>
    <x:row r="344">
      <x:c r="A344" s="1"/>
      <x:c r="B344" s="1"/>
      <x:c r="C344" s="1"/>
      <x:c r="D344" s="1"/>
      <x:c r="E344" s="1"/>
      <x:c r="F344" s="1"/>
      <x:c r="G344" s="1"/>
      <x:c r="H344" s="1"/>
      <x:c r="I344" s="1"/>
      <x:c r="J344" s="1"/>
    </x:row>
    <x:row r="345">
      <x:c r="A345" s="1"/>
      <x:c r="B345" s="1"/>
      <x:c r="C345" s="1"/>
      <x:c r="D345" s="1"/>
      <x:c r="E345" s="1"/>
      <x:c r="F345" s="1"/>
      <x:c r="G345" s="1"/>
      <x:c r="H345" s="1"/>
      <x:c r="I345" s="1"/>
      <x:c r="J345" s="1"/>
    </x:row>
    <x:row r="346">
      <x:c r="A346" s="1"/>
      <x:c r="B346" s="1"/>
      <x:c r="C346" s="1"/>
      <x:c r="D346" s="1"/>
      <x:c r="E346" s="1"/>
      <x:c r="F346" s="1"/>
      <x:c r="G346" s="1"/>
      <x:c r="H346" s="1"/>
      <x:c r="I346" s="1"/>
      <x:c r="J346" s="1"/>
    </x:row>
    <x:row r="347">
      <x:c r="A347" s="1"/>
      <x:c r="B347" s="1"/>
      <x:c r="C347" s="1"/>
      <x:c r="D347" s="1"/>
      <x:c r="E347" s="1"/>
      <x:c r="F347" s="1"/>
      <x:c r="G347" s="1"/>
      <x:c r="H347" s="1"/>
      <x:c r="I347" s="1"/>
      <x:c r="J347" s="1"/>
    </x:row>
    <x:row r="348">
      <x:c r="A348" s="1"/>
      <x:c r="B348" s="1"/>
      <x:c r="C348" s="1"/>
      <x:c r="D348" s="1"/>
      <x:c r="E348" s="1"/>
      <x:c r="F348" s="1"/>
      <x:c r="G348" s="1"/>
      <x:c r="H348" s="1"/>
      <x:c r="I348" s="1"/>
      <x:c r="J348" s="1"/>
    </x:row>
    <x:row r="349">
      <x:c r="A349" s="1"/>
      <x:c r="B349" s="1"/>
      <x:c r="C349" s="1"/>
      <x:c r="D349" s="1"/>
      <x:c r="E349" s="1"/>
      <x:c r="F349" s="1"/>
      <x:c r="G349" s="1"/>
      <x:c r="H349" s="1"/>
      <x:c r="I349" s="1"/>
      <x:c r="J349" s="1"/>
    </x:row>
    <x:row r="350">
      <x:c r="A350" s="1"/>
      <x:c r="B350" s="1"/>
      <x:c r="C350" s="1"/>
      <x:c r="D350" s="1"/>
      <x:c r="E350" s="1"/>
      <x:c r="F350" s="1"/>
      <x:c r="G350" s="1"/>
      <x:c r="H350" s="1"/>
      <x:c r="I350" s="1"/>
      <x:c r="J350" s="1"/>
    </x:row>
    <x:row r="351">
      <x:c r="A351" s="1"/>
      <x:c r="B351" s="1"/>
      <x:c r="C351" s="1"/>
      <x:c r="D351" s="1"/>
      <x:c r="E351" s="1"/>
      <x:c r="F351" s="1"/>
      <x:c r="G351" s="1"/>
      <x:c r="H351" s="1"/>
      <x:c r="I351" s="1"/>
      <x:c r="J351" s="1"/>
    </x:row>
    <x:row r="352">
      <x:c r="A352" s="1"/>
      <x:c r="B352" s="1"/>
      <x:c r="C352" s="1"/>
      <x:c r="D352" s="1"/>
      <x:c r="E352" s="1"/>
      <x:c r="F352" s="1"/>
      <x:c r="G352" s="1"/>
      <x:c r="H352" s="1"/>
      <x:c r="I352" s="1"/>
      <x:c r="J352" s="1"/>
    </x:row>
    <x:row r="353">
      <x:c r="A353" s="1"/>
      <x:c r="B353" s="1"/>
      <x:c r="C353" s="1"/>
      <x:c r="D353" s="1"/>
      <x:c r="E353" s="1"/>
      <x:c r="F353" s="1"/>
      <x:c r="G353" s="1"/>
      <x:c r="H353" s="1"/>
      <x:c r="I353" s="1"/>
      <x:c r="J353" s="1"/>
    </x:row>
    <x:row r="354">
      <x:c r="A354" s="1"/>
      <x:c r="B354" s="1"/>
      <x:c r="C354" s="1"/>
      <x:c r="D354" s="1"/>
      <x:c r="E354" s="1"/>
      <x:c r="F354" s="1"/>
      <x:c r="G354" s="1"/>
      <x:c r="H354" s="1"/>
      <x:c r="I354" s="1"/>
      <x:c r="J354" s="1"/>
    </x:row>
    <x:row r="355">
      <x:c r="A355" s="1"/>
      <x:c r="B355" s="1"/>
      <x:c r="C355" s="1"/>
      <x:c r="D355" s="1"/>
      <x:c r="E355" s="1"/>
      <x:c r="F355" s="1"/>
      <x:c r="G355" s="1"/>
      <x:c r="H355" s="1"/>
      <x:c r="I355" s="1"/>
      <x:c r="J355" s="1"/>
    </x:row>
    <x:row r="356">
      <x:c r="A356" s="1"/>
      <x:c r="B356" s="1"/>
      <x:c r="C356" s="1"/>
      <x:c r="D356" s="1"/>
      <x:c r="E356" s="1"/>
      <x:c r="F356" s="1"/>
      <x:c r="G356" s="1"/>
      <x:c r="H356" s="1"/>
      <x:c r="I356" s="1"/>
      <x:c r="J356" s="1"/>
    </x:row>
    <x:row r="357">
      <x:c r="A357" s="1"/>
      <x:c r="B357" s="1"/>
      <x:c r="C357" s="1"/>
      <x:c r="D357" s="1"/>
      <x:c r="E357" s="1"/>
      <x:c r="F357" s="1"/>
      <x:c r="G357" s="1"/>
      <x:c r="H357" s="1"/>
      <x:c r="I357" s="1"/>
      <x:c r="J357" s="1"/>
    </x:row>
    <x:row r="358">
      <x:c r="A358" s="1"/>
      <x:c r="B358" s="1"/>
      <x:c r="C358" s="1"/>
      <x:c r="D358" s="1"/>
      <x:c r="E358" s="1"/>
      <x:c r="F358" s="1"/>
      <x:c r="G358" s="1"/>
      <x:c r="H358" s="1"/>
      <x:c r="I358" s="1"/>
      <x:c r="J358" s="1"/>
    </x:row>
    <x:row r="359">
      <x:c r="A359" s="1"/>
      <x:c r="B359" s="1"/>
      <x:c r="C359" s="1"/>
      <x:c r="D359" s="1"/>
      <x:c r="E359" s="1"/>
      <x:c r="F359" s="1"/>
      <x:c r="G359" s="1"/>
      <x:c r="H359" s="1"/>
      <x:c r="I359" s="1"/>
      <x:c r="J359" s="1"/>
    </x:row>
    <x:row r="360">
      <x:c r="A360" s="1"/>
      <x:c r="B360" s="1"/>
      <x:c r="C360" s="1"/>
      <x:c r="D360" s="1"/>
      <x:c r="E360" s="1"/>
      <x:c r="F360" s="1"/>
      <x:c r="G360" s="1"/>
      <x:c r="H360" s="1"/>
      <x:c r="I360" s="1"/>
      <x:c r="J360" s="1"/>
    </x:row>
    <x:row r="361">
      <x:c r="A361" s="1"/>
      <x:c r="B361" s="1"/>
      <x:c r="C361" s="1"/>
      <x:c r="D361" s="1"/>
      <x:c r="E361" s="1"/>
      <x:c r="F361" s="1"/>
      <x:c r="G361" s="1"/>
      <x:c r="H361" s="1"/>
      <x:c r="I361" s="1"/>
      <x:c r="J361" s="1"/>
    </x:row>
    <x:row r="362">
      <x:c r="A362" s="1"/>
      <x:c r="B362" s="1"/>
      <x:c r="C362" s="1"/>
      <x:c r="D362" s="1"/>
      <x:c r="E362" s="1"/>
      <x:c r="F362" s="1"/>
      <x:c r="G362" s="1"/>
      <x:c r="H362" s="1"/>
      <x:c r="I362" s="1"/>
      <x:c r="J362" s="1"/>
    </x:row>
    <x:row r="363">
      <x:c r="A363" s="1"/>
      <x:c r="B363" s="1"/>
      <x:c r="C363" s="1"/>
      <x:c r="D363" s="1"/>
      <x:c r="E363" s="1"/>
      <x:c r="F363" s="1"/>
      <x:c r="G363" s="1"/>
      <x:c r="H363" s="1"/>
      <x:c r="I363" s="1"/>
      <x:c r="J363" s="1"/>
    </x:row>
    <x:row r="364">
      <x:c r="A364" s="1"/>
      <x:c r="B364" s="1"/>
      <x:c r="C364" s="1"/>
      <x:c r="D364" s="1"/>
      <x:c r="E364" s="1"/>
      <x:c r="F364" s="1"/>
      <x:c r="G364" s="1"/>
      <x:c r="H364" s="1"/>
      <x:c r="I364" s="1"/>
      <x:c r="J364" s="1"/>
    </x:row>
    <x:row r="365">
      <x:c r="A365" s="1"/>
      <x:c r="B365" s="1"/>
      <x:c r="C365" s="1"/>
      <x:c r="D365" s="1"/>
      <x:c r="E365" s="1"/>
      <x:c r="F365" s="1"/>
      <x:c r="G365" s="1"/>
      <x:c r="H365" s="1"/>
      <x:c r="I365" s="1"/>
      <x:c r="J365" s="1"/>
    </x:row>
    <x:row r="366">
      <x:c r="A366" s="1"/>
      <x:c r="B366" s="1"/>
      <x:c r="C366" s="1"/>
      <x:c r="D366" s="1"/>
      <x:c r="E366" s="1"/>
      <x:c r="F366" s="1"/>
      <x:c r="G366" s="1"/>
      <x:c r="H366" s="1"/>
      <x:c r="I366" s="1"/>
      <x:c r="J366" s="1"/>
    </x:row>
    <x:row r="367">
      <x:c r="A367" s="1"/>
      <x:c r="B367" s="1"/>
      <x:c r="C367" s="1"/>
      <x:c r="D367" s="1"/>
      <x:c r="E367" s="1"/>
      <x:c r="F367" s="1"/>
      <x:c r="G367" s="1"/>
      <x:c r="H367" s="1"/>
      <x:c r="I367" s="1"/>
      <x:c r="J367" s="1"/>
    </x:row>
    <x:row r="368">
      <x:c r="A368" s="1"/>
      <x:c r="B368" s="1"/>
      <x:c r="C368" s="1"/>
      <x:c r="D368" s="1"/>
      <x:c r="E368" s="1"/>
      <x:c r="F368" s="1"/>
      <x:c r="G368" s="1"/>
      <x:c r="H368" s="1"/>
      <x:c r="I368" s="1"/>
      <x:c r="J368" s="1"/>
    </x:row>
    <x:row r="369">
      <x:c r="A369" s="1"/>
      <x:c r="B369" s="1"/>
      <x:c r="C369" s="1"/>
      <x:c r="D369" s="1"/>
      <x:c r="E369" s="1"/>
      <x:c r="F369" s="1"/>
      <x:c r="G369" s="1"/>
      <x:c r="H369" s="1"/>
      <x:c r="I369" s="1"/>
      <x:c r="J369" s="1"/>
    </x:row>
    <x:row r="370">
      <x:c r="A370" s="1"/>
      <x:c r="B370" s="1"/>
      <x:c r="C370" s="1"/>
      <x:c r="D370" s="1"/>
      <x:c r="E370" s="1"/>
      <x:c r="F370" s="1"/>
      <x:c r="G370" s="1"/>
      <x:c r="H370" s="1"/>
      <x:c r="I370" s="1"/>
      <x:c r="J370" s="1"/>
    </x:row>
    <x:row r="371">
      <x:c r="A371" s="1"/>
      <x:c r="B371" s="1"/>
      <x:c r="C371" s="1"/>
      <x:c r="D371" s="1"/>
      <x:c r="E371" s="1"/>
      <x:c r="F371" s="1"/>
      <x:c r="G371" s="1"/>
      <x:c r="H371" s="1"/>
      <x:c r="I371" s="1"/>
      <x:c r="J371" s="1"/>
    </x:row>
    <x:row r="372">
      <x:c r="A372" s="1"/>
      <x:c r="B372" s="1"/>
      <x:c r="C372" s="1"/>
      <x:c r="D372" s="1"/>
      <x:c r="E372" s="1"/>
      <x:c r="F372" s="1"/>
      <x:c r="G372" s="1"/>
      <x:c r="H372" s="1"/>
      <x:c r="I372" s="1"/>
      <x:c r="J372" s="1"/>
    </x:row>
    <x:row r="373">
      <x:c r="A373" s="1"/>
      <x:c r="B373" s="1"/>
      <x:c r="C373" s="1"/>
      <x:c r="D373" s="1"/>
      <x:c r="E373" s="1"/>
      <x:c r="F373" s="1"/>
      <x:c r="G373" s="1"/>
      <x:c r="H373" s="1"/>
      <x:c r="I373" s="1"/>
      <x:c r="J373" s="1"/>
    </x:row>
    <x:row r="374">
      <x:c r="A374" s="1"/>
      <x:c r="B374" s="1"/>
      <x:c r="C374" s="1"/>
      <x:c r="D374" s="1"/>
      <x:c r="E374" s="1"/>
      <x:c r="F374" s="1"/>
      <x:c r="G374" s="1"/>
      <x:c r="H374" s="1"/>
      <x:c r="I374" s="1"/>
      <x:c r="J374" s="1"/>
    </x:row>
    <x:row r="375">
      <x:c r="A375" s="1"/>
      <x:c r="B375" s="1"/>
      <x:c r="C375" s="1"/>
      <x:c r="D375" s="1"/>
      <x:c r="E375" s="1"/>
      <x:c r="F375" s="1"/>
      <x:c r="G375" s="1"/>
      <x:c r="H375" s="1"/>
      <x:c r="I375" s="1"/>
      <x:c r="J375" s="1"/>
    </x:row>
    <x:row r="376">
      <x:c r="A376" s="1"/>
      <x:c r="B376" s="1"/>
      <x:c r="C376" s="1"/>
      <x:c r="D376" s="1"/>
      <x:c r="E376" s="1"/>
      <x:c r="F376" s="1"/>
      <x:c r="G376" s="1"/>
      <x:c r="H376" s="1"/>
      <x:c r="I376" s="1"/>
      <x:c r="J376" s="1"/>
    </x:row>
    <x:row r="377">
      <x:c r="A377" s="1"/>
      <x:c r="B377" s="1"/>
      <x:c r="C377" s="1"/>
      <x:c r="D377" s="1"/>
      <x:c r="E377" s="1"/>
      <x:c r="F377" s="1"/>
      <x:c r="G377" s="1"/>
      <x:c r="H377" s="1"/>
      <x:c r="I377" s="1"/>
      <x:c r="J377" s="1"/>
    </x:row>
    <x:row r="378">
      <x:c r="A378" s="1"/>
      <x:c r="B378" s="1"/>
      <x:c r="C378" s="1"/>
      <x:c r="D378" s="1"/>
      <x:c r="E378" s="1"/>
      <x:c r="F378" s="1"/>
      <x:c r="G378" s="1"/>
      <x:c r="H378" s="1"/>
      <x:c r="I378" s="1"/>
      <x:c r="J378" s="1"/>
    </x:row>
    <x:row r="379">
      <x:c r="A379" s="1"/>
      <x:c r="B379" s="1"/>
      <x:c r="C379" s="1"/>
      <x:c r="D379" s="1"/>
      <x:c r="E379" s="1"/>
      <x:c r="F379" s="1"/>
      <x:c r="G379" s="1"/>
      <x:c r="H379" s="1"/>
      <x:c r="I379" s="1"/>
      <x:c r="J379" s="1"/>
    </x:row>
    <x:row r="380">
      <x:c r="A380" s="1"/>
      <x:c r="B380" s="1"/>
      <x:c r="C380" s="1"/>
      <x:c r="D380" s="1"/>
      <x:c r="E380" s="1"/>
      <x:c r="F380" s="1"/>
      <x:c r="G380" s="1"/>
      <x:c r="H380" s="1"/>
      <x:c r="I380" s="1"/>
      <x:c r="J380" s="1"/>
    </x:row>
    <x:row r="381">
      <x:c r="A381" s="1"/>
      <x:c r="B381" s="1"/>
      <x:c r="C381" s="1"/>
      <x:c r="D381" s="1"/>
      <x:c r="E381" s="1"/>
      <x:c r="F381" s="1"/>
      <x:c r="G381" s="1"/>
      <x:c r="H381" s="1"/>
      <x:c r="I381" s="1"/>
      <x:c r="J381" s="1"/>
    </x:row>
    <x:row r="382">
      <x:c r="A382" s="1"/>
      <x:c r="B382" s="1"/>
      <x:c r="C382" s="1"/>
      <x:c r="D382" s="1"/>
      <x:c r="E382" s="1"/>
      <x:c r="F382" s="1"/>
      <x:c r="G382" s="1"/>
      <x:c r="H382" s="1"/>
      <x:c r="I382" s="1"/>
      <x:c r="J382" s="1"/>
    </x:row>
    <x:row r="383">
      <x:c r="A383" s="1"/>
      <x:c r="B383" s="1"/>
      <x:c r="C383" s="1"/>
      <x:c r="D383" s="1"/>
      <x:c r="E383" s="1"/>
      <x:c r="F383" s="1"/>
      <x:c r="G383" s="1"/>
      <x:c r="H383" s="1"/>
      <x:c r="I383" s="1"/>
      <x:c r="J383" s="1"/>
    </x:row>
    <x:row r="384">
      <x:c r="A384" s="1"/>
      <x:c r="B384" s="1"/>
      <x:c r="C384" s="1"/>
      <x:c r="D384" s="1"/>
      <x:c r="E384" s="1"/>
      <x:c r="F384" s="1"/>
      <x:c r="G384" s="1"/>
      <x:c r="H384" s="1"/>
      <x:c r="I384" s="1"/>
      <x:c r="J384" s="1"/>
    </x:row>
    <x:row r="385">
      <x:c r="A385" s="1"/>
      <x:c r="B385" s="1"/>
      <x:c r="C385" s="1"/>
      <x:c r="D385" s="1"/>
      <x:c r="E385" s="1"/>
      <x:c r="F385" s="1"/>
      <x:c r="G385" s="1"/>
      <x:c r="H385" s="1"/>
      <x:c r="I385" s="1"/>
      <x:c r="J385" s="1"/>
    </x:row>
    <x:row r="386">
      <x:c r="A386" s="1"/>
      <x:c r="B386" s="1"/>
      <x:c r="C386" s="1"/>
      <x:c r="D386" s="1"/>
      <x:c r="E386" s="1"/>
      <x:c r="F386" s="1"/>
      <x:c r="G386" s="1"/>
      <x:c r="H386" s="1"/>
      <x:c r="I386" s="1"/>
      <x:c r="J386" s="1"/>
    </x:row>
    <x:row r="387">
      <x:c r="A387" s="1"/>
      <x:c r="B387" s="1"/>
      <x:c r="C387" s="1"/>
      <x:c r="D387" s="1"/>
      <x:c r="E387" s="1"/>
      <x:c r="F387" s="1"/>
      <x:c r="G387" s="1"/>
      <x:c r="H387" s="1"/>
      <x:c r="I387" s="1"/>
      <x:c r="J387" s="1"/>
    </x:row>
    <x:row r="388">
      <x:c r="A388" s="1"/>
      <x:c r="B388" s="1"/>
      <x:c r="C388" s="1"/>
      <x:c r="D388" s="1"/>
      <x:c r="E388" s="1"/>
      <x:c r="F388" s="1"/>
      <x:c r="G388" s="1"/>
      <x:c r="H388" s="1"/>
      <x:c r="I388" s="1"/>
      <x:c r="J388" s="1"/>
    </x:row>
    <x:row r="389">
      <x:c r="A389" s="1"/>
      <x:c r="B389" s="1"/>
      <x:c r="C389" s="1"/>
      <x:c r="D389" s="1"/>
      <x:c r="E389" s="1"/>
      <x:c r="F389" s="1"/>
      <x:c r="G389" s="1"/>
      <x:c r="H389" s="1"/>
      <x:c r="I389" s="1"/>
      <x:c r="J389" s="1"/>
    </x:row>
    <x:row r="390">
      <x:c r="A390" s="1"/>
      <x:c r="B390" s="1"/>
      <x:c r="C390" s="1"/>
      <x:c r="D390" s="1"/>
      <x:c r="E390" s="1"/>
      <x:c r="F390" s="1"/>
      <x:c r="G390" s="1"/>
      <x:c r="H390" s="1"/>
      <x:c r="I390" s="1"/>
      <x:c r="J390" s="1"/>
    </x:row>
    <x:row r="391">
      <x:c r="A391" s="1"/>
      <x:c r="B391" s="1"/>
      <x:c r="C391" s="1"/>
      <x:c r="D391" s="1"/>
      <x:c r="E391" s="1"/>
      <x:c r="F391" s="1"/>
      <x:c r="G391" s="1"/>
      <x:c r="H391" s="1"/>
      <x:c r="I391" s="1"/>
      <x:c r="J391" s="1"/>
    </x:row>
    <x:row r="392">
      <x:c r="A392" s="1"/>
      <x:c r="B392" s="1"/>
      <x:c r="C392" s="1"/>
      <x:c r="D392" s="1"/>
      <x:c r="E392" s="1"/>
      <x:c r="F392" s="1"/>
      <x:c r="G392" s="1"/>
      <x:c r="H392" s="1"/>
      <x:c r="I392" s="1"/>
      <x:c r="J392" s="1"/>
    </x:row>
    <x:row r="393">
      <x:c r="A393" s="1"/>
      <x:c r="B393" s="1"/>
      <x:c r="C393" s="1"/>
      <x:c r="D393" s="1"/>
      <x:c r="E393" s="1"/>
      <x:c r="F393" s="1"/>
      <x:c r="G393" s="1"/>
      <x:c r="H393" s="1"/>
      <x:c r="I393" s="1"/>
      <x:c r="J393" s="1"/>
    </x:row>
    <x:row r="394">
      <x:c r="A394" s="1"/>
      <x:c r="B394" s="1"/>
      <x:c r="C394" s="1"/>
      <x:c r="D394" s="1"/>
      <x:c r="E394" s="1"/>
      <x:c r="F394" s="1"/>
      <x:c r="G394" s="1"/>
      <x:c r="H394" s="1"/>
      <x:c r="I394" s="1"/>
      <x:c r="J394" s="1"/>
    </x:row>
    <x:row r="395">
      <x:c r="A395" s="1"/>
      <x:c r="B395" s="1"/>
      <x:c r="C395" s="1"/>
      <x:c r="D395" s="1"/>
      <x:c r="E395" s="1"/>
      <x:c r="F395" s="1"/>
      <x:c r="G395" s="1"/>
      <x:c r="H395" s="1"/>
      <x:c r="I395" s="1"/>
      <x:c r="J395" s="1"/>
    </x:row>
    <x:row r="396">
      <x:c r="A396" s="1"/>
      <x:c r="B396" s="1"/>
      <x:c r="C396" s="1"/>
      <x:c r="D396" s="1"/>
      <x:c r="E396" s="1"/>
      <x:c r="F396" s="1"/>
      <x:c r="G396" s="1"/>
      <x:c r="H396" s="1"/>
      <x:c r="I396" s="1"/>
      <x:c r="J396" s="1"/>
    </x:row>
    <x:row r="397">
      <x:c r="A397" s="1"/>
      <x:c r="B397" s="1"/>
      <x:c r="C397" s="1"/>
      <x:c r="D397" s="1"/>
      <x:c r="E397" s="1"/>
      <x:c r="F397" s="1"/>
      <x:c r="G397" s="1"/>
      <x:c r="H397" s="1"/>
      <x:c r="I397" s="1"/>
      <x:c r="J397" s="1"/>
    </x:row>
    <x:row r="398">
      <x:c r="A398" s="1"/>
      <x:c r="B398" s="1"/>
      <x:c r="C398" s="1"/>
      <x:c r="D398" s="1"/>
      <x:c r="E398" s="1"/>
      <x:c r="F398" s="1"/>
      <x:c r="G398" s="1"/>
      <x:c r="H398" s="1"/>
      <x:c r="I398" s="1"/>
      <x:c r="J398" s="1"/>
    </x:row>
    <x:row r="399">
      <x:c r="A399" s="1"/>
      <x:c r="B399" s="1"/>
      <x:c r="C399" s="1"/>
      <x:c r="D399" s="1"/>
      <x:c r="E399" s="1"/>
      <x:c r="F399" s="1"/>
      <x:c r="G399" s="1"/>
      <x:c r="H399" s="1"/>
      <x:c r="I399" s="1"/>
      <x:c r="J399" s="1"/>
    </x:row>
    <x:row r="400">
      <x:c r="A400" s="1"/>
      <x:c r="B400" s="1"/>
      <x:c r="C400" s="1"/>
      <x:c r="D400" s="1"/>
      <x:c r="E400" s="1"/>
      <x:c r="F400" s="1"/>
      <x:c r="G400" s="1"/>
      <x:c r="H400" s="1"/>
      <x:c r="I400" s="1"/>
      <x:c r="J400" s="1"/>
    </x:row>
  </x:sheetData>
  <x:mergeCells>
    <x:mergeCell ref="A1:H1"/>
    <x:mergeCell ref="A2:H2"/>
    <x:mergeCell ref="A5:G5"/>
  </x:mergeCells>
  <x:pageMargins left="0.7" right="0.7" top="0.75" bottom="0.75" header="0.3" footer="0.3"/>
  <x:drawing xmlns:r="http://schemas.openxmlformats.org/officeDocument/2006/relationships" r:id="Rda4716f0860a477d"/>
</x:worksheet>
</file>

<file path=xl/worksheets/sheet3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1.25" hidden="0" customWidth="1"/>
    <x:col min="2" max="2" width="20" hidden="0" customWidth="1"/>
    <x:col min="3" max="3" width="27.5" hidden="0" customWidth="1"/>
    <x:col min="4" max="4" width="13.75" hidden="0" customWidth="1"/>
    <x:col min="5" max="5" width="11.880000114440918" hidden="0" customWidth="1"/>
    <x:col min="6" max="6" width="11.880000114440918" hidden="0" customWidth="1"/>
    <x:col min="7" max="7" width="11.880000114440918" hidden="0" customWidth="1"/>
    <x:col min="8" max="8" width="11.880000114440918" hidden="0" customWidth="1"/>
    <x:col min="9" max="9" width="11.880000114440918" hidden="0" customWidth="1"/>
    <x:col min="10" max="10" width="11.880000114440918" hidden="0" customWidth="1"/>
    <x:col min="11" max="11" width="11.880000114440918" hidden="0" customWidth="1"/>
    <x:col min="12" max="12" width="11.880000114440918" hidden="0" customWidth="1"/>
    <x:col min="13" max="13" width="11.880000114440918" hidden="0" customWidth="1"/>
    <x:col min="14" max="14" width="11.880000114440918" hidden="0" customWidth="1"/>
    <x:col min="15" max="15" width="11.880000114440918" hidden="0" customWidth="1"/>
    <x:col min="16" max="16" width="11.880000114440918" hidden="0" customWidth="1"/>
    <x:col min="17" max="17" width="27.5" hidden="0" customWidth="1"/>
  </x:cols>
  <x:sheetData>
    <x:row r="1">
      <x:c r="A1" s="2" t="str">
        <x:v>Плани на рік</x:v>
      </x:c>
      <x:c r="B1" s="2"/>
      <x:c r="C1" s="2"/>
      <x:c r="D1" s="2"/>
      <x:c r="E1" s="2"/>
      <x:c r="F1" s="2"/>
      <x:c r="G1" s="2"/>
      <x:c r="H1" s="2"/>
      <x:c r="I1" s="1"/>
      <x:c r="J1" s="1"/>
      <x:c r="K1" s="1"/>
      <x:c r="L1" s="1"/>
      <x:c r="M1" s="1"/>
      <x:c r="N1" s="1"/>
      <x:c r="O1" s="1"/>
      <x:c r="P1" s="1"/>
      <x:c r="Q1" s="1"/>
    </x:row>
    <x:row r="2">
      <x:c r="A2" s="3" t="str">
        <x:v>ПРИКЛАД: всі дані та ролі вигадані.</x:v>
      </x:c>
      <x:c r="B2" s="3"/>
      <x:c r="C2" s="3"/>
      <x:c r="D2" s="3"/>
      <x:c r="E2" s="3"/>
      <x:c r="F2" s="3"/>
      <x:c r="G2" s="3"/>
      <x:c r="H2" s="3"/>
      <x:c r="I2" s="1"/>
      <x:c r="J2" s="1"/>
      <x:c r="K2" s="1"/>
      <x:c r="L2" s="1"/>
      <x:c r="M2" s="1"/>
      <x:c r="N2" s="1"/>
      <x:c r="O2" s="1"/>
      <x:c r="P2" s="1"/>
      <x:c r="Q2" s="1"/>
    </x:row>
    <x:row r="3">
      <x:c r="A3" s="1"/>
      <x:c r="B3" s="1"/>
      <x:c r="C3" s="1"/>
      <x:c r="D3" s="1"/>
      <x:c r="E3" s="1"/>
      <x:c r="F3" s="1"/>
      <x:c r="G3" s="1"/>
      <x:c r="H3" s="1"/>
      <x:c r="I3" s="1"/>
      <x:c r="J3" s="1"/>
      <x:c r="K3" s="1"/>
      <x:c r="L3" s="1"/>
      <x:c r="M3" s="1"/>
      <x:c r="N3" s="1"/>
      <x:c r="O3" s="1"/>
      <x:c r="P3" s="1"/>
      <x:c r="Q3" s="1"/>
    </x:row>
    <x:row r="4">
      <x:c r="A4" s="1"/>
      <x:c r="B4" s="1"/>
      <x:c r="C4" s="1"/>
      <x:c r="D4" s="1"/>
      <x:c r="E4" s="1"/>
      <x:c r="F4" s="1"/>
      <x:c r="G4" s="1"/>
      <x:c r="H4" s="1"/>
      <x:c r="I4" s="1"/>
      <x:c r="J4" s="1"/>
      <x:c r="K4" s="1"/>
      <x:c r="L4" s="1"/>
      <x:c r="M4" s="1"/>
      <x:c r="N4" s="1"/>
      <x:c r="O4" s="1"/>
      <x:c r="P4" s="1"/>
      <x:c r="Q4" s="1"/>
    </x:row>
    <x:row r="5">
      <x:c r="A5" s="1" t="str">
        <x:v>Жовті поля: план на місяць. Порожньо означає план не задано, нуль є реальним планом.</x:v>
      </x:c>
      <x:c r="B5" s="1"/>
      <x:c r="C5" s="1"/>
      <x:c r="D5" s="1"/>
      <x:c r="E5" s="1"/>
      <x:c r="F5" s="1"/>
      <x:c r="G5" s="1"/>
      <x:c r="H5" s="1"/>
      <x:c r="I5" s="1"/>
      <x:c r="J5" s="1"/>
      <x:c r="K5" s="1"/>
      <x:c r="L5" s="1"/>
      <x:c r="M5" s="1"/>
      <x:c r="N5" s="1"/>
      <x:c r="O5" s="1"/>
      <x:c r="P5" s="1"/>
      <x:c r="Q5" s="1"/>
    </x:row>
    <x:row r="6">
      <x:c r="A6" s="1"/>
      <x:c r="B6" s="1"/>
      <x:c r="C6" s="1"/>
      <x:c r="D6" s="1"/>
      <x:c r="E6" s="1"/>
      <x:c r="F6" s="1"/>
      <x:c r="G6" s="1"/>
      <x:c r="H6" s="1"/>
      <x:c r="I6" s="1"/>
      <x:c r="J6" s="1"/>
      <x:c r="K6" s="1"/>
      <x:c r="L6" s="1"/>
      <x:c r="M6" s="1"/>
      <x:c r="N6" s="1"/>
      <x:c r="O6" s="1"/>
      <x:c r="P6" s="1"/>
      <x:c r="Q6" s="1"/>
    </x:row>
    <x:row r="7" ht="38" customHeight="1">
      <x:c r="A7" s="8" t="str">
        <x:v>Код</x:v>
      </x:c>
      <x:c r="B7" s="8" t="str">
        <x:v>Відділ</x:v>
      </x:c>
      <x:c r="C7" s="8" t="str">
        <x:v>Показник</x:v>
      </x:c>
      <x:c r="D7" s="8" t="str">
        <x:v>Одиниця</x:v>
      </x:c>
      <x:c r="E7" s="8" t="str">
        <x:v>Січ</x:v>
      </x:c>
      <x:c r="F7" s="8" t="str">
        <x:v>Лют</x:v>
      </x:c>
      <x:c r="G7" s="8" t="str">
        <x:v>Бер</x:v>
      </x:c>
      <x:c r="H7" s="8" t="str">
        <x:v>Кві</x:v>
      </x:c>
      <x:c r="I7" s="8" t="str">
        <x:v>Тра</x:v>
      </x:c>
      <x:c r="J7" s="8" t="str">
        <x:v>Чер</x:v>
      </x:c>
      <x:c r="K7" s="8" t="str">
        <x:v>Лип</x:v>
      </x:c>
      <x:c r="L7" s="8" t="str">
        <x:v>Сер</x:v>
      </x:c>
      <x:c r="M7" s="8" t="str">
        <x:v>Вер</x:v>
      </x:c>
      <x:c r="N7" s="8" t="str">
        <x:v>Жов</x:v>
      </x:c>
      <x:c r="O7" s="8" t="str">
        <x:v>Лис</x:v>
      </x:c>
      <x:c r="P7" s="8" t="str">
        <x:v>Гру</x:v>
      </x:c>
      <x:c r="Q7" s="8" t="str">
        <x:v>Перевірка</x:v>
      </x:c>
    </x:row>
    <x:row r="8" ht="32" customHeight="1">
      <x:c r="A8" s="1" t="str">
        <x:f>'Налаштування'!A7</x:f>
        <x:v>P01</x:v>
      </x:c>
      <x:c r="B8" s="1" t="str">
        <x:f>IF('Налаштування'!B7="","",'Налаштування'!B7)</x:f>
        <x:v>Продажі</x:v>
      </x:c>
      <x:c r="C8" s="1" t="str">
        <x:f>IF('Налаштування'!C7="","",'Налаштування'!C7)</x:f>
        <x:v>Звернення</x:v>
      </x:c>
      <x:c r="D8" s="1" t="str">
        <x:f>IF('Налаштування'!D7="","",'Налаштування'!D7)</x:f>
        <x:v>шт.</x:v>
      </x:c>
      <x:c r="E8" s="13"/>
      <x:c r="F8" s="13"/>
      <x:c r="G8" s="13"/>
      <x:c r="H8" s="13" t="n">
        <x:v>100</x:v>
      </x:c>
      <x:c r="I8" s="13"/>
      <x:c r="J8" s="13"/>
      <x:c r="K8" s="13"/>
      <x:c r="L8" s="13"/>
      <x:c r="M8" s="13"/>
      <x:c r="N8" s="13"/>
      <x:c r="O8" s="13"/>
      <x:c r="P8" s="13"/>
      <x:c r="Q8" s="9" t="str">
        <x:f>IF(COUNTA(E8:P8)=0,"",IF('Налаштування'!G7&lt;&gt;"Готово","Показник не налаштовано",IF(OR(IF(ISNUMBER(E8),OR(E8&lt;0,E8&gt;1000000000,ROUND(E8,2)&lt;&gt;E8),LEN(E8)&gt;0),IF(ISNUMBER(F8),OR(F8&lt;0,F8&gt;1000000000,ROUND(F8,2)&lt;&gt;F8),LEN(F8)&gt;0),IF(ISNUMBER(G8),OR(G8&lt;0,G8&gt;1000000000,ROUND(G8,2)&lt;&gt;G8),LEN(G8)&gt;0),IF(ISNUMBER(H8),OR(H8&lt;0,H8&gt;1000000000,ROUND(H8,2)&lt;&gt;H8),LEN(H8)&gt;0),IF(ISNUMBER(I8),OR(I8&lt;0,I8&gt;1000000000,ROUND(I8,2)&lt;&gt;I8),LEN(I8)&gt;0),IF(ISNUMBER(J8),OR(J8&lt;0,J8&gt;1000000000,ROUND(J8,2)&lt;&gt;J8),LEN(J8)&gt;0),IF(ISNUMBER(K8),OR(K8&lt;0,K8&gt;1000000000,ROUND(K8,2)&lt;&gt;K8),LEN(K8)&gt;0),IF(ISNUMBER(L8),OR(L8&lt;0,L8&gt;1000000000,ROUND(L8,2)&lt;&gt;L8),LEN(L8)&gt;0),IF(ISNUMBER(M8),OR(M8&lt;0,M8&gt;1000000000,ROUND(M8,2)&lt;&gt;M8),LEN(M8)&gt;0),IF(ISNUMBER(N8),OR(N8&lt;0,N8&gt;1000000000,ROUND(N8,2)&lt;&gt;N8),LEN(N8)&gt;0),IF(ISNUMBER(O8),OR(O8&lt;0,O8&gt;1000000000,ROUND(O8,2)&lt;&gt;O8),LEN(O8)&gt;0),IF(ISNUMBER(P8),OR(P8&lt;0,P8&gt;1000000000,ROUND(P8,2)&lt;&gt;P8),LEN(P8)&gt;0)),"Перевірте план","Готово")))</x:f>
        <x:v>Готово</x:v>
      </x:c>
    </x:row>
    <x:row r="9" ht="32" customHeight="1">
      <x:c r="A9" s="1" t="str">
        <x:f>'Налаштування'!A8</x:f>
        <x:v>P02</x:v>
      </x:c>
      <x:c r="B9" s="1" t="str">
        <x:f>IF('Налаштування'!B8="","",'Налаштування'!B8)</x:f>
        <x:v>Маркетинг</x:v>
      </x:c>
      <x:c r="C9" s="1" t="str">
        <x:f>IF('Налаштування'!C8="","",'Налаштування'!C8)</x:f>
        <x:v>Заявки</x:v>
      </x:c>
      <x:c r="D9" s="1" t="str">
        <x:f>IF('Налаштування'!D8="","",'Налаштування'!D8)</x:f>
        <x:v>шт.</x:v>
      </x:c>
      <x:c r="E9" s="13"/>
      <x:c r="F9" s="13"/>
      <x:c r="G9" s="13"/>
      <x:c r="H9" s="13" t="n">
        <x:v>80</x:v>
      </x:c>
      <x:c r="I9" s="13"/>
      <x:c r="J9" s="13"/>
      <x:c r="K9" s="13"/>
      <x:c r="L9" s="13"/>
      <x:c r="M9" s="13"/>
      <x:c r="N9" s="13"/>
      <x:c r="O9" s="13"/>
      <x:c r="P9" s="13"/>
      <x:c r="Q9" s="9" t="str">
        <x:f>IF(COUNTA(E9:P9)=0,"",IF('Налаштування'!G8&lt;&gt;"Готово","Показник не налаштовано",IF(OR(IF(ISNUMBER(E9),OR(E9&lt;0,E9&gt;1000000000,ROUND(E9,2)&lt;&gt;E9),LEN(E9)&gt;0),IF(ISNUMBER(F9),OR(F9&lt;0,F9&gt;1000000000,ROUND(F9,2)&lt;&gt;F9),LEN(F9)&gt;0),IF(ISNUMBER(G9),OR(G9&lt;0,G9&gt;1000000000,ROUND(G9,2)&lt;&gt;G9),LEN(G9)&gt;0),IF(ISNUMBER(H9),OR(H9&lt;0,H9&gt;1000000000,ROUND(H9,2)&lt;&gt;H9),LEN(H9)&gt;0),IF(ISNUMBER(I9),OR(I9&lt;0,I9&gt;1000000000,ROUND(I9,2)&lt;&gt;I9),LEN(I9)&gt;0),IF(ISNUMBER(J9),OR(J9&lt;0,J9&gt;1000000000,ROUND(J9,2)&lt;&gt;J9),LEN(J9)&gt;0),IF(ISNUMBER(K9),OR(K9&lt;0,K9&gt;1000000000,ROUND(K9,2)&lt;&gt;K9),LEN(K9)&gt;0),IF(ISNUMBER(L9),OR(L9&lt;0,L9&gt;1000000000,ROUND(L9,2)&lt;&gt;L9),LEN(L9)&gt;0),IF(ISNUMBER(M9),OR(M9&lt;0,M9&gt;1000000000,ROUND(M9,2)&lt;&gt;M9),LEN(M9)&gt;0),IF(ISNUMBER(N9),OR(N9&lt;0,N9&gt;1000000000,ROUND(N9,2)&lt;&gt;N9),LEN(N9)&gt;0),IF(ISNUMBER(O9),OR(O9&lt;0,O9&gt;1000000000,ROUND(O9,2)&lt;&gt;O9),LEN(O9)&gt;0),IF(ISNUMBER(P9),OR(P9&lt;0,P9&gt;1000000000,ROUND(P9,2)&lt;&gt;P9),LEN(P9)&gt;0)),"Перевірте план","Готово")))</x:f>
        <x:v>Готово</x:v>
      </x:c>
    </x:row>
    <x:row r="10" ht="32" customHeight="1">
      <x:c r="A10" s="1" t="str">
        <x:f>'Налаштування'!A9</x:f>
        <x:v>P03</x:v>
      </x:c>
      <x:c r="B10" s="1" t="str">
        <x:f>IF('Налаштування'!B9="","",'Налаштування'!B9)</x:f>
        <x:v>Операції</x:v>
      </x:c>
      <x:c r="C10" s="1" t="str">
        <x:f>IF('Налаштування'!C9="","",'Налаштування'!C9)</x:f>
        <x:v>Виконані замовлення</x:v>
      </x:c>
      <x:c r="D10" s="1" t="str">
        <x:f>IF('Налаштування'!D9="","",'Налаштування'!D9)</x:f>
        <x:v>шт.</x:v>
      </x:c>
      <x:c r="E10" s="13"/>
      <x:c r="F10" s="13"/>
      <x:c r="G10" s="13"/>
      <x:c r="H10" s="13" t="n">
        <x:v>50</x:v>
      </x:c>
      <x:c r="I10" s="13"/>
      <x:c r="J10" s="13"/>
      <x:c r="K10" s="13"/>
      <x:c r="L10" s="13"/>
      <x:c r="M10" s="13"/>
      <x:c r="N10" s="13"/>
      <x:c r="O10" s="13"/>
      <x:c r="P10" s="13"/>
      <x:c r="Q10" s="9" t="str">
        <x:f>IF(COUNTA(E10:P10)=0,"",IF('Налаштування'!G9&lt;&gt;"Готово","Показник не налаштовано",IF(OR(IF(ISNUMBER(E10),OR(E10&lt;0,E10&gt;1000000000,ROUND(E10,2)&lt;&gt;E10),LEN(E10)&gt;0),IF(ISNUMBER(F10),OR(F10&lt;0,F10&gt;1000000000,ROUND(F10,2)&lt;&gt;F10),LEN(F10)&gt;0),IF(ISNUMBER(G10),OR(G10&lt;0,G10&gt;1000000000,ROUND(G10,2)&lt;&gt;G10),LEN(G10)&gt;0),IF(ISNUMBER(H10),OR(H10&lt;0,H10&gt;1000000000,ROUND(H10,2)&lt;&gt;H10),LEN(H10)&gt;0),IF(ISNUMBER(I10),OR(I10&lt;0,I10&gt;1000000000,ROUND(I10,2)&lt;&gt;I10),LEN(I10)&gt;0),IF(ISNUMBER(J10),OR(J10&lt;0,J10&gt;1000000000,ROUND(J10,2)&lt;&gt;J10),LEN(J10)&gt;0),IF(ISNUMBER(K10),OR(K10&lt;0,K10&gt;1000000000,ROUND(K10,2)&lt;&gt;K10),LEN(K10)&gt;0),IF(ISNUMBER(L10),OR(L10&lt;0,L10&gt;1000000000,ROUND(L10,2)&lt;&gt;L10),LEN(L10)&gt;0),IF(ISNUMBER(M10),OR(M10&lt;0,M10&gt;1000000000,ROUND(M10,2)&lt;&gt;M10),LEN(M10)&gt;0),IF(ISNUMBER(N10),OR(N10&lt;0,N10&gt;1000000000,ROUND(N10,2)&lt;&gt;N10),LEN(N10)&gt;0),IF(ISNUMBER(O10),OR(O10&lt;0,O10&gt;1000000000,ROUND(O10,2)&lt;&gt;O10),LEN(O10)&gt;0),IF(ISNUMBER(P10),OR(P10&lt;0,P10&gt;1000000000,ROUND(P10,2)&lt;&gt;P10),LEN(P10)&gt;0)),"Перевірте план","Готово")))</x:f>
        <x:v>Готово</x:v>
      </x:c>
    </x:row>
    <x:row r="11" ht="32" customHeight="1">
      <x:c r="A11" s="1" t="str">
        <x:f>'Налаштування'!A10</x:f>
        <x:v>P04</x:v>
      </x:c>
      <x:c r="B11" s="1" t="str">
        <x:f>IF('Налаштування'!B10="","",'Налаштування'!B10)</x:f>
      </x:c>
      <x:c r="C11" s="1" t="str">
        <x:f>IF('Налаштування'!C10="","",'Налаштування'!C10)</x:f>
      </x:c>
      <x:c r="D11" s="1" t="str">
        <x:f>IF('Налаштування'!D10="","",'Налаштування'!D10)</x:f>
      </x:c>
      <x:c r="E11" s="13"/>
      <x:c r="F11" s="13"/>
      <x:c r="G11" s="13"/>
      <x:c r="H11" s="13"/>
      <x:c r="I11" s="13"/>
      <x:c r="J11" s="13"/>
      <x:c r="K11" s="13"/>
      <x:c r="L11" s="13"/>
      <x:c r="M11" s="13"/>
      <x:c r="N11" s="13"/>
      <x:c r="O11" s="13"/>
      <x:c r="P11" s="13"/>
      <x:c r="Q11" s="9" t="str">
        <x:f>IF(COUNTA(E11:P11)=0,"",IF('Налаштування'!G10&lt;&gt;"Готово","Показник не налаштовано",IF(OR(IF(ISNUMBER(E11),OR(E11&lt;0,E11&gt;1000000000,ROUND(E11,2)&lt;&gt;E11),LEN(E11)&gt;0),IF(ISNUMBER(F11),OR(F11&lt;0,F11&gt;1000000000,ROUND(F11,2)&lt;&gt;F11),LEN(F11)&gt;0),IF(ISNUMBER(G11),OR(G11&lt;0,G11&gt;1000000000,ROUND(G11,2)&lt;&gt;G11),LEN(G11)&gt;0),IF(ISNUMBER(H11),OR(H11&lt;0,H11&gt;1000000000,ROUND(H11,2)&lt;&gt;H11),LEN(H11)&gt;0),IF(ISNUMBER(I11),OR(I11&lt;0,I11&gt;1000000000,ROUND(I11,2)&lt;&gt;I11),LEN(I11)&gt;0),IF(ISNUMBER(J11),OR(J11&lt;0,J11&gt;1000000000,ROUND(J11,2)&lt;&gt;J11),LEN(J11)&gt;0),IF(ISNUMBER(K11),OR(K11&lt;0,K11&gt;1000000000,ROUND(K11,2)&lt;&gt;K11),LEN(K11)&gt;0),IF(ISNUMBER(L11),OR(L11&lt;0,L11&gt;1000000000,ROUND(L11,2)&lt;&gt;L11),LEN(L11)&gt;0),IF(ISNUMBER(M11),OR(M11&lt;0,M11&gt;1000000000,ROUND(M11,2)&lt;&gt;M11),LEN(M11)&gt;0),IF(ISNUMBER(N11),OR(N11&lt;0,N11&gt;1000000000,ROUND(N11,2)&lt;&gt;N11),LEN(N11)&gt;0),IF(ISNUMBER(O11),OR(O11&lt;0,O11&gt;1000000000,ROUND(O11,2)&lt;&gt;O11),LEN(O11)&gt;0),IF(ISNUMBER(P11),OR(P11&lt;0,P11&gt;1000000000,ROUND(P11,2)&lt;&gt;P11),LEN(P11)&gt;0)),"Перевірте план","Готово")))</x:f>
      </x:c>
    </x:row>
    <x:row r="12" ht="32" customHeight="1">
      <x:c r="A12" s="1" t="str">
        <x:f>'Налаштування'!A11</x:f>
        <x:v>P05</x:v>
      </x:c>
      <x:c r="B12" s="1" t="str">
        <x:f>IF('Налаштування'!B11="","",'Налаштування'!B11)</x:f>
      </x:c>
      <x:c r="C12" s="1" t="str">
        <x:f>IF('Налаштування'!C11="","",'Налаштування'!C11)</x:f>
      </x:c>
      <x:c r="D12" s="1" t="str">
        <x:f>IF('Налаштування'!D11="","",'Налаштування'!D11)</x:f>
      </x:c>
      <x:c r="E12" s="13"/>
      <x:c r="F12" s="13"/>
      <x:c r="G12" s="13"/>
      <x:c r="H12" s="13"/>
      <x:c r="I12" s="13"/>
      <x:c r="J12" s="13"/>
      <x:c r="K12" s="13"/>
      <x:c r="L12" s="13"/>
      <x:c r="M12" s="13"/>
      <x:c r="N12" s="13"/>
      <x:c r="O12" s="13"/>
      <x:c r="P12" s="13"/>
      <x:c r="Q12" s="9" t="str">
        <x:f>IF(COUNTA(E12:P12)=0,"",IF('Налаштування'!G11&lt;&gt;"Готово","Показник не налаштовано",IF(OR(IF(ISNUMBER(E12),OR(E12&lt;0,E12&gt;1000000000,ROUND(E12,2)&lt;&gt;E12),LEN(E12)&gt;0),IF(ISNUMBER(F12),OR(F12&lt;0,F12&gt;1000000000,ROUND(F12,2)&lt;&gt;F12),LEN(F12)&gt;0),IF(ISNUMBER(G12),OR(G12&lt;0,G12&gt;1000000000,ROUND(G12,2)&lt;&gt;G12),LEN(G12)&gt;0),IF(ISNUMBER(H12),OR(H12&lt;0,H12&gt;1000000000,ROUND(H12,2)&lt;&gt;H12),LEN(H12)&gt;0),IF(ISNUMBER(I12),OR(I12&lt;0,I12&gt;1000000000,ROUND(I12,2)&lt;&gt;I12),LEN(I12)&gt;0),IF(ISNUMBER(J12),OR(J12&lt;0,J12&gt;1000000000,ROUND(J12,2)&lt;&gt;J12),LEN(J12)&gt;0),IF(ISNUMBER(K12),OR(K12&lt;0,K12&gt;1000000000,ROUND(K12,2)&lt;&gt;K12),LEN(K12)&gt;0),IF(ISNUMBER(L12),OR(L12&lt;0,L12&gt;1000000000,ROUND(L12,2)&lt;&gt;L12),LEN(L12)&gt;0),IF(ISNUMBER(M12),OR(M12&lt;0,M12&gt;1000000000,ROUND(M12,2)&lt;&gt;M12),LEN(M12)&gt;0),IF(ISNUMBER(N12),OR(N12&lt;0,N12&gt;1000000000,ROUND(N12,2)&lt;&gt;N12),LEN(N12)&gt;0),IF(ISNUMBER(O12),OR(O12&lt;0,O12&gt;1000000000,ROUND(O12,2)&lt;&gt;O12),LEN(O12)&gt;0),IF(ISNUMBER(P12),OR(P12&lt;0,P12&gt;1000000000,ROUND(P12,2)&lt;&gt;P12),LEN(P12)&gt;0)),"Перевірте план","Готово")))</x:f>
      </x:c>
    </x:row>
    <x:row r="13" ht="32" customHeight="1">
      <x:c r="A13" s="1" t="str">
        <x:f>'Налаштування'!A12</x:f>
        <x:v>P06</x:v>
      </x:c>
      <x:c r="B13" s="1" t="str">
        <x:f>IF('Налаштування'!B12="","",'Налаштування'!B12)</x:f>
      </x:c>
      <x:c r="C13" s="1" t="str">
        <x:f>IF('Налаштування'!C12="","",'Налаштування'!C12)</x:f>
      </x:c>
      <x:c r="D13" s="1" t="str">
        <x:f>IF('Налаштування'!D12="","",'Налаштування'!D12)</x:f>
      </x:c>
      <x:c r="E13" s="13"/>
      <x:c r="F13" s="13"/>
      <x:c r="G13" s="13"/>
      <x:c r="H13" s="13"/>
      <x:c r="I13" s="13"/>
      <x:c r="J13" s="13"/>
      <x:c r="K13" s="13"/>
      <x:c r="L13" s="13"/>
      <x:c r="M13" s="13"/>
      <x:c r="N13" s="13"/>
      <x:c r="O13" s="13"/>
      <x:c r="P13" s="13"/>
      <x:c r="Q13" s="9" t="str">
        <x:f>IF(COUNTA(E13:P13)=0,"",IF('Налаштування'!G12&lt;&gt;"Готово","Показник не налаштовано",IF(OR(IF(ISNUMBER(E13),OR(E13&lt;0,E13&gt;1000000000,ROUND(E13,2)&lt;&gt;E13),LEN(E13)&gt;0),IF(ISNUMBER(F13),OR(F13&lt;0,F13&gt;1000000000,ROUND(F13,2)&lt;&gt;F13),LEN(F13)&gt;0),IF(ISNUMBER(G13),OR(G13&lt;0,G13&gt;1000000000,ROUND(G13,2)&lt;&gt;G13),LEN(G13)&gt;0),IF(ISNUMBER(H13),OR(H13&lt;0,H13&gt;1000000000,ROUND(H13,2)&lt;&gt;H13),LEN(H13)&gt;0),IF(ISNUMBER(I13),OR(I13&lt;0,I13&gt;1000000000,ROUND(I13,2)&lt;&gt;I13),LEN(I13)&gt;0),IF(ISNUMBER(J13),OR(J13&lt;0,J13&gt;1000000000,ROUND(J13,2)&lt;&gt;J13),LEN(J13)&gt;0),IF(ISNUMBER(K13),OR(K13&lt;0,K13&gt;1000000000,ROUND(K13,2)&lt;&gt;K13),LEN(K13)&gt;0),IF(ISNUMBER(L13),OR(L13&lt;0,L13&gt;1000000000,ROUND(L13,2)&lt;&gt;L13),LEN(L13)&gt;0),IF(ISNUMBER(M13),OR(M13&lt;0,M13&gt;1000000000,ROUND(M13,2)&lt;&gt;M13),LEN(M13)&gt;0),IF(ISNUMBER(N13),OR(N13&lt;0,N13&gt;1000000000,ROUND(N13,2)&lt;&gt;N13),LEN(N13)&gt;0),IF(ISNUMBER(O13),OR(O13&lt;0,O13&gt;1000000000,ROUND(O13,2)&lt;&gt;O13),LEN(O13)&gt;0),IF(ISNUMBER(P13),OR(P13&lt;0,P13&gt;1000000000,ROUND(P13,2)&lt;&gt;P13),LEN(P13)&gt;0)),"Перевірте план","Готово")))</x:f>
      </x:c>
    </x:row>
    <x:row r="14" ht="32" customHeight="1">
      <x:c r="A14" s="1" t="str">
        <x:f>'Налаштування'!A13</x:f>
        <x:v>P07</x:v>
      </x:c>
      <x:c r="B14" s="1" t="str">
        <x:f>IF('Налаштування'!B13="","",'Налаштування'!B13)</x:f>
      </x:c>
      <x:c r="C14" s="1" t="str">
        <x:f>IF('Налаштування'!C13="","",'Налаштування'!C13)</x:f>
      </x:c>
      <x:c r="D14" s="1" t="str">
        <x:f>IF('Налаштування'!D13="","",'Налаштування'!D13)</x:f>
      </x:c>
      <x:c r="E14" s="13"/>
      <x:c r="F14" s="13"/>
      <x:c r="G14" s="13"/>
      <x:c r="H14" s="13"/>
      <x:c r="I14" s="13"/>
      <x:c r="J14" s="13"/>
      <x:c r="K14" s="13"/>
      <x:c r="L14" s="13"/>
      <x:c r="M14" s="13"/>
      <x:c r="N14" s="13"/>
      <x:c r="O14" s="13"/>
      <x:c r="P14" s="13"/>
      <x:c r="Q14" s="9" t="str">
        <x:f>IF(COUNTA(E14:P14)=0,"",IF('Налаштування'!G13&lt;&gt;"Готово","Показник не налаштовано",IF(OR(IF(ISNUMBER(E14),OR(E14&lt;0,E14&gt;1000000000,ROUND(E14,2)&lt;&gt;E14),LEN(E14)&gt;0),IF(ISNUMBER(F14),OR(F14&lt;0,F14&gt;1000000000,ROUND(F14,2)&lt;&gt;F14),LEN(F14)&gt;0),IF(ISNUMBER(G14),OR(G14&lt;0,G14&gt;1000000000,ROUND(G14,2)&lt;&gt;G14),LEN(G14)&gt;0),IF(ISNUMBER(H14),OR(H14&lt;0,H14&gt;1000000000,ROUND(H14,2)&lt;&gt;H14),LEN(H14)&gt;0),IF(ISNUMBER(I14),OR(I14&lt;0,I14&gt;1000000000,ROUND(I14,2)&lt;&gt;I14),LEN(I14)&gt;0),IF(ISNUMBER(J14),OR(J14&lt;0,J14&gt;1000000000,ROUND(J14,2)&lt;&gt;J14),LEN(J14)&gt;0),IF(ISNUMBER(K14),OR(K14&lt;0,K14&gt;1000000000,ROUND(K14,2)&lt;&gt;K14),LEN(K14)&gt;0),IF(ISNUMBER(L14),OR(L14&lt;0,L14&gt;1000000000,ROUND(L14,2)&lt;&gt;L14),LEN(L14)&gt;0),IF(ISNUMBER(M14),OR(M14&lt;0,M14&gt;1000000000,ROUND(M14,2)&lt;&gt;M14),LEN(M14)&gt;0),IF(ISNUMBER(N14),OR(N14&lt;0,N14&gt;1000000000,ROUND(N14,2)&lt;&gt;N14),LEN(N14)&gt;0),IF(ISNUMBER(O14),OR(O14&lt;0,O14&gt;1000000000,ROUND(O14,2)&lt;&gt;O14),LEN(O14)&gt;0),IF(ISNUMBER(P14),OR(P14&lt;0,P14&gt;1000000000,ROUND(P14,2)&lt;&gt;P14),LEN(P14)&gt;0)),"Перевірте план","Готово")))</x:f>
      </x:c>
    </x:row>
    <x:row r="15" ht="32" customHeight="1">
      <x:c r="A15" s="1" t="str">
        <x:f>'Налаштування'!A14</x:f>
        <x:v>P08</x:v>
      </x:c>
      <x:c r="B15" s="1" t="str">
        <x:f>IF('Налаштування'!B14="","",'Налаштування'!B14)</x:f>
      </x:c>
      <x:c r="C15" s="1" t="str">
        <x:f>IF('Налаштування'!C14="","",'Налаштування'!C14)</x:f>
      </x:c>
      <x:c r="D15" s="1" t="str">
        <x:f>IF('Налаштування'!D14="","",'Налаштування'!D14)</x:f>
      </x:c>
      <x:c r="E15" s="13"/>
      <x:c r="F15" s="13"/>
      <x:c r="G15" s="13"/>
      <x:c r="H15" s="13"/>
      <x:c r="I15" s="13"/>
      <x:c r="J15" s="13"/>
      <x:c r="K15" s="13"/>
      <x:c r="L15" s="13"/>
      <x:c r="M15" s="13"/>
      <x:c r="N15" s="13"/>
      <x:c r="O15" s="13"/>
      <x:c r="P15" s="13"/>
      <x:c r="Q15" s="9" t="str">
        <x:f>IF(COUNTA(E15:P15)=0,"",IF('Налаштування'!G14&lt;&gt;"Готово","Показник не налаштовано",IF(OR(IF(ISNUMBER(E15),OR(E15&lt;0,E15&gt;1000000000,ROUND(E15,2)&lt;&gt;E15),LEN(E15)&gt;0),IF(ISNUMBER(F15),OR(F15&lt;0,F15&gt;1000000000,ROUND(F15,2)&lt;&gt;F15),LEN(F15)&gt;0),IF(ISNUMBER(G15),OR(G15&lt;0,G15&gt;1000000000,ROUND(G15,2)&lt;&gt;G15),LEN(G15)&gt;0),IF(ISNUMBER(H15),OR(H15&lt;0,H15&gt;1000000000,ROUND(H15,2)&lt;&gt;H15),LEN(H15)&gt;0),IF(ISNUMBER(I15),OR(I15&lt;0,I15&gt;1000000000,ROUND(I15,2)&lt;&gt;I15),LEN(I15)&gt;0),IF(ISNUMBER(J15),OR(J15&lt;0,J15&gt;1000000000,ROUND(J15,2)&lt;&gt;J15),LEN(J15)&gt;0),IF(ISNUMBER(K15),OR(K15&lt;0,K15&gt;1000000000,ROUND(K15,2)&lt;&gt;K15),LEN(K15)&gt;0),IF(ISNUMBER(L15),OR(L15&lt;0,L15&gt;1000000000,ROUND(L15,2)&lt;&gt;L15),LEN(L15)&gt;0),IF(ISNUMBER(M15),OR(M15&lt;0,M15&gt;1000000000,ROUND(M15,2)&lt;&gt;M15),LEN(M15)&gt;0),IF(ISNUMBER(N15),OR(N15&lt;0,N15&gt;1000000000,ROUND(N15,2)&lt;&gt;N15),LEN(N15)&gt;0),IF(ISNUMBER(O15),OR(O15&lt;0,O15&gt;1000000000,ROUND(O15,2)&lt;&gt;O15),LEN(O15)&gt;0),IF(ISNUMBER(P15),OR(P15&lt;0,P15&gt;1000000000,ROUND(P15,2)&lt;&gt;P15),LEN(P15)&gt;0)),"Перевірте план","Готово")))</x:f>
      </x:c>
    </x:row>
    <x:row r="16" ht="32" customHeight="1">
      <x:c r="A16" s="1" t="str">
        <x:f>'Налаштування'!A15</x:f>
        <x:v>P09</x:v>
      </x:c>
      <x:c r="B16" s="1" t="str">
        <x:f>IF('Налаштування'!B15="","",'Налаштування'!B15)</x:f>
      </x:c>
      <x:c r="C16" s="1" t="str">
        <x:f>IF('Налаштування'!C15="","",'Налаштування'!C15)</x:f>
      </x:c>
      <x:c r="D16" s="1" t="str">
        <x:f>IF('Налаштування'!D15="","",'Налаштування'!D15)</x:f>
      </x:c>
      <x:c r="E16" s="13"/>
      <x:c r="F16" s="13"/>
      <x:c r="G16" s="13"/>
      <x:c r="H16" s="13"/>
      <x:c r="I16" s="13"/>
      <x:c r="J16" s="13"/>
      <x:c r="K16" s="13"/>
      <x:c r="L16" s="13"/>
      <x:c r="M16" s="13"/>
      <x:c r="N16" s="13"/>
      <x:c r="O16" s="13"/>
      <x:c r="P16" s="13"/>
      <x:c r="Q16" s="9" t="str">
        <x:f>IF(COUNTA(E16:P16)=0,"",IF('Налаштування'!G15&lt;&gt;"Готово","Показник не налаштовано",IF(OR(IF(ISNUMBER(E16),OR(E16&lt;0,E16&gt;1000000000,ROUND(E16,2)&lt;&gt;E16),LEN(E16)&gt;0),IF(ISNUMBER(F16),OR(F16&lt;0,F16&gt;1000000000,ROUND(F16,2)&lt;&gt;F16),LEN(F16)&gt;0),IF(ISNUMBER(G16),OR(G16&lt;0,G16&gt;1000000000,ROUND(G16,2)&lt;&gt;G16),LEN(G16)&gt;0),IF(ISNUMBER(H16),OR(H16&lt;0,H16&gt;1000000000,ROUND(H16,2)&lt;&gt;H16),LEN(H16)&gt;0),IF(ISNUMBER(I16),OR(I16&lt;0,I16&gt;1000000000,ROUND(I16,2)&lt;&gt;I16),LEN(I16)&gt;0),IF(ISNUMBER(J16),OR(J16&lt;0,J16&gt;1000000000,ROUND(J16,2)&lt;&gt;J16),LEN(J16)&gt;0),IF(ISNUMBER(K16),OR(K16&lt;0,K16&gt;1000000000,ROUND(K16,2)&lt;&gt;K16),LEN(K16)&gt;0),IF(ISNUMBER(L16),OR(L16&lt;0,L16&gt;1000000000,ROUND(L16,2)&lt;&gt;L16),LEN(L16)&gt;0),IF(ISNUMBER(M16),OR(M16&lt;0,M16&gt;1000000000,ROUND(M16,2)&lt;&gt;M16),LEN(M16)&gt;0),IF(ISNUMBER(N16),OR(N16&lt;0,N16&gt;1000000000,ROUND(N16,2)&lt;&gt;N16),LEN(N16)&gt;0),IF(ISNUMBER(O16),OR(O16&lt;0,O16&gt;1000000000,ROUND(O16,2)&lt;&gt;O16),LEN(O16)&gt;0),IF(ISNUMBER(P16),OR(P16&lt;0,P16&gt;1000000000,ROUND(P16,2)&lt;&gt;P16),LEN(P16)&gt;0)),"Перевірте план","Готово")))</x:f>
      </x:c>
    </x:row>
    <x:row r="17" ht="32" customHeight="1">
      <x:c r="A17" s="1" t="str">
        <x:f>'Налаштування'!A16</x:f>
        <x:v>P10</x:v>
      </x:c>
      <x:c r="B17" s="1" t="str">
        <x:f>IF('Налаштування'!B16="","",'Налаштування'!B16)</x:f>
      </x:c>
      <x:c r="C17" s="1" t="str">
        <x:f>IF('Налаштування'!C16="","",'Налаштування'!C16)</x:f>
      </x:c>
      <x:c r="D17" s="1" t="str">
        <x:f>IF('Налаштування'!D16="","",'Налаштування'!D16)</x:f>
      </x:c>
      <x:c r="E17" s="13"/>
      <x:c r="F17" s="13"/>
      <x:c r="G17" s="13"/>
      <x:c r="H17" s="13"/>
      <x:c r="I17" s="13"/>
      <x:c r="J17" s="13"/>
      <x:c r="K17" s="13"/>
      <x:c r="L17" s="13"/>
      <x:c r="M17" s="13"/>
      <x:c r="N17" s="13"/>
      <x:c r="O17" s="13"/>
      <x:c r="P17" s="13"/>
      <x:c r="Q17" s="9" t="str">
        <x:f>IF(COUNTA(E17:P17)=0,"",IF('Налаштування'!G16&lt;&gt;"Готово","Показник не налаштовано",IF(OR(IF(ISNUMBER(E17),OR(E17&lt;0,E17&gt;1000000000,ROUND(E17,2)&lt;&gt;E17),LEN(E17)&gt;0),IF(ISNUMBER(F17),OR(F17&lt;0,F17&gt;1000000000,ROUND(F17,2)&lt;&gt;F17),LEN(F17)&gt;0),IF(ISNUMBER(G17),OR(G17&lt;0,G17&gt;1000000000,ROUND(G17,2)&lt;&gt;G17),LEN(G17)&gt;0),IF(ISNUMBER(H17),OR(H17&lt;0,H17&gt;1000000000,ROUND(H17,2)&lt;&gt;H17),LEN(H17)&gt;0),IF(ISNUMBER(I17),OR(I17&lt;0,I17&gt;1000000000,ROUND(I17,2)&lt;&gt;I17),LEN(I17)&gt;0),IF(ISNUMBER(J17),OR(J17&lt;0,J17&gt;1000000000,ROUND(J17,2)&lt;&gt;J17),LEN(J17)&gt;0),IF(ISNUMBER(K17),OR(K17&lt;0,K17&gt;1000000000,ROUND(K17,2)&lt;&gt;K17),LEN(K17)&gt;0),IF(ISNUMBER(L17),OR(L17&lt;0,L17&gt;1000000000,ROUND(L17,2)&lt;&gt;L17),LEN(L17)&gt;0),IF(ISNUMBER(M17),OR(M17&lt;0,M17&gt;1000000000,ROUND(M17,2)&lt;&gt;M17),LEN(M17)&gt;0),IF(ISNUMBER(N17),OR(N17&lt;0,N17&gt;1000000000,ROUND(N17,2)&lt;&gt;N17),LEN(N17)&gt;0),IF(ISNUMBER(O17),OR(O17&lt;0,O17&gt;1000000000,ROUND(O17,2)&lt;&gt;O17),LEN(O17)&gt;0),IF(ISNUMBER(P17),OR(P17&lt;0,P17&gt;1000000000,ROUND(P17,2)&lt;&gt;P17),LEN(P17)&gt;0)),"Перевірте план","Готово")))</x:f>
      </x:c>
    </x:row>
    <x:row r="18" ht="32" customHeight="1">
      <x:c r="A18" s="1" t="str">
        <x:f>'Налаштування'!A17</x:f>
        <x:v>P11</x:v>
      </x:c>
      <x:c r="B18" s="1" t="str">
        <x:f>IF('Налаштування'!B17="","",'Налаштування'!B17)</x:f>
      </x:c>
      <x:c r="C18" s="1" t="str">
        <x:f>IF('Налаштування'!C17="","",'Налаштування'!C17)</x:f>
      </x:c>
      <x:c r="D18" s="1" t="str">
        <x:f>IF('Налаштування'!D17="","",'Налаштування'!D17)</x:f>
      </x:c>
      <x:c r="E18" s="13"/>
      <x:c r="F18" s="13"/>
      <x:c r="G18" s="13"/>
      <x:c r="H18" s="13"/>
      <x:c r="I18" s="13"/>
      <x:c r="J18" s="13"/>
      <x:c r="K18" s="13"/>
      <x:c r="L18" s="13"/>
      <x:c r="M18" s="13"/>
      <x:c r="N18" s="13"/>
      <x:c r="O18" s="13"/>
      <x:c r="P18" s="13"/>
      <x:c r="Q18" s="9" t="str">
        <x:f>IF(COUNTA(E18:P18)=0,"",IF('Налаштування'!G17&lt;&gt;"Готово","Показник не налаштовано",IF(OR(IF(ISNUMBER(E18),OR(E18&lt;0,E18&gt;1000000000,ROUND(E18,2)&lt;&gt;E18),LEN(E18)&gt;0),IF(ISNUMBER(F18),OR(F18&lt;0,F18&gt;1000000000,ROUND(F18,2)&lt;&gt;F18),LEN(F18)&gt;0),IF(ISNUMBER(G18),OR(G18&lt;0,G18&gt;1000000000,ROUND(G18,2)&lt;&gt;G18),LEN(G18)&gt;0),IF(ISNUMBER(H18),OR(H18&lt;0,H18&gt;1000000000,ROUND(H18,2)&lt;&gt;H18),LEN(H18)&gt;0),IF(ISNUMBER(I18),OR(I18&lt;0,I18&gt;1000000000,ROUND(I18,2)&lt;&gt;I18),LEN(I18)&gt;0),IF(ISNUMBER(J18),OR(J18&lt;0,J18&gt;1000000000,ROUND(J18,2)&lt;&gt;J18),LEN(J18)&gt;0),IF(ISNUMBER(K18),OR(K18&lt;0,K18&gt;1000000000,ROUND(K18,2)&lt;&gt;K18),LEN(K18)&gt;0),IF(ISNUMBER(L18),OR(L18&lt;0,L18&gt;1000000000,ROUND(L18,2)&lt;&gt;L18),LEN(L18)&gt;0),IF(ISNUMBER(M18),OR(M18&lt;0,M18&gt;1000000000,ROUND(M18,2)&lt;&gt;M18),LEN(M18)&gt;0),IF(ISNUMBER(N18),OR(N18&lt;0,N18&gt;1000000000,ROUND(N18,2)&lt;&gt;N18),LEN(N18)&gt;0),IF(ISNUMBER(O18),OR(O18&lt;0,O18&gt;1000000000,ROUND(O18,2)&lt;&gt;O18),LEN(O18)&gt;0),IF(ISNUMBER(P18),OR(P18&lt;0,P18&gt;1000000000,ROUND(P18,2)&lt;&gt;P18),LEN(P18)&gt;0)),"Перевірте план","Готово")))</x:f>
      </x:c>
    </x:row>
    <x:row r="19" ht="32" customHeight="1">
      <x:c r="A19" s="1" t="str">
        <x:f>'Налаштування'!A18</x:f>
        <x:v>P12</x:v>
      </x:c>
      <x:c r="B19" s="1" t="str">
        <x:f>IF('Налаштування'!B18="","",'Налаштування'!B18)</x:f>
      </x:c>
      <x:c r="C19" s="1" t="str">
        <x:f>IF('Налаштування'!C18="","",'Налаштування'!C18)</x:f>
      </x:c>
      <x:c r="D19" s="1" t="str">
        <x:f>IF('Налаштування'!D18="","",'Налаштування'!D18)</x:f>
      </x:c>
      <x:c r="E19" s="13"/>
      <x:c r="F19" s="13"/>
      <x:c r="G19" s="13"/>
      <x:c r="H19" s="13"/>
      <x:c r="I19" s="13"/>
      <x:c r="J19" s="13"/>
      <x:c r="K19" s="13"/>
      <x:c r="L19" s="13"/>
      <x:c r="M19" s="13"/>
      <x:c r="N19" s="13"/>
      <x:c r="O19" s="13"/>
      <x:c r="P19" s="13"/>
      <x:c r="Q19" s="9" t="str">
        <x:f>IF(COUNTA(E19:P19)=0,"",IF('Налаштування'!G18&lt;&gt;"Готово","Показник не налаштовано",IF(OR(IF(ISNUMBER(E19),OR(E19&lt;0,E19&gt;1000000000,ROUND(E19,2)&lt;&gt;E19),LEN(E19)&gt;0),IF(ISNUMBER(F19),OR(F19&lt;0,F19&gt;1000000000,ROUND(F19,2)&lt;&gt;F19),LEN(F19)&gt;0),IF(ISNUMBER(G19),OR(G19&lt;0,G19&gt;1000000000,ROUND(G19,2)&lt;&gt;G19),LEN(G19)&gt;0),IF(ISNUMBER(H19),OR(H19&lt;0,H19&gt;1000000000,ROUND(H19,2)&lt;&gt;H19),LEN(H19)&gt;0),IF(ISNUMBER(I19),OR(I19&lt;0,I19&gt;1000000000,ROUND(I19,2)&lt;&gt;I19),LEN(I19)&gt;0),IF(ISNUMBER(J19),OR(J19&lt;0,J19&gt;1000000000,ROUND(J19,2)&lt;&gt;J19),LEN(J19)&gt;0),IF(ISNUMBER(K19),OR(K19&lt;0,K19&gt;1000000000,ROUND(K19,2)&lt;&gt;K19),LEN(K19)&gt;0),IF(ISNUMBER(L19),OR(L19&lt;0,L19&gt;1000000000,ROUND(L19,2)&lt;&gt;L19),LEN(L19)&gt;0),IF(ISNUMBER(M19),OR(M19&lt;0,M19&gt;1000000000,ROUND(M19,2)&lt;&gt;M19),LEN(M19)&gt;0),IF(ISNUMBER(N19),OR(N19&lt;0,N19&gt;1000000000,ROUND(N19,2)&lt;&gt;N19),LEN(N19)&gt;0),IF(ISNUMBER(O19),OR(O19&lt;0,O19&gt;1000000000,ROUND(O19,2)&lt;&gt;O19),LEN(O19)&gt;0),IF(ISNUMBER(P19),OR(P19&lt;0,P19&gt;1000000000,ROUND(P19,2)&lt;&gt;P19),LEN(P19)&gt;0)),"Перевірте план","Готово")))</x:f>
      </x:c>
    </x:row>
    <x:row r="20">
      <x:c r="A20" s="1"/>
      <x:c r="B20" s="1"/>
      <x:c r="C20" s="1"/>
      <x:c r="D20" s="1"/>
      <x:c r="E20" s="1"/>
      <x:c r="F20" s="1"/>
      <x:c r="G20" s="1"/>
      <x:c r="H20" s="1"/>
      <x:c r="I20" s="1"/>
      <x:c r="J20" s="1"/>
      <x:c r="K20" s="1"/>
      <x:c r="L20" s="1"/>
      <x:c r="M20" s="1"/>
      <x:c r="N20" s="1"/>
      <x:c r="O20" s="1"/>
      <x:c r="P20" s="1"/>
      <x:c r="Q20" s="1"/>
    </x:row>
    <x:row r="21">
      <x:c r="A21" s="1"/>
      <x:c r="B21" s="1"/>
      <x:c r="C21" s="1"/>
      <x:c r="D21" s="1"/>
      <x:c r="E21" s="1"/>
      <x:c r="F21" s="1"/>
      <x:c r="G21" s="1"/>
      <x:c r="H21" s="1"/>
      <x:c r="I21" s="1"/>
      <x:c r="J21" s="1"/>
      <x:c r="K21" s="1"/>
      <x:c r="L21" s="1"/>
      <x:c r="M21" s="1"/>
      <x:c r="N21" s="1"/>
      <x:c r="O21" s="1"/>
      <x:c r="P21" s="1"/>
      <x:c r="Q21" s="1"/>
    </x:row>
    <x:row r="22">
      <x:c r="A22" s="1"/>
      <x:c r="B22" s="1"/>
      <x:c r="C22" s="1"/>
      <x:c r="D22" s="1"/>
      <x:c r="E22" s="1"/>
      <x:c r="F22" s="1"/>
      <x:c r="G22" s="1"/>
      <x:c r="H22" s="1"/>
      <x:c r="I22" s="1"/>
      <x:c r="J22" s="1"/>
      <x:c r="K22" s="1"/>
      <x:c r="L22" s="1"/>
      <x:c r="M22" s="1"/>
      <x:c r="N22" s="1"/>
      <x:c r="O22" s="1"/>
      <x:c r="P22" s="1"/>
      <x:c r="Q22" s="1"/>
    </x:row>
    <x:row r="23">
      <x:c r="A23" s="1"/>
      <x:c r="B23" s="1"/>
      <x:c r="C23" s="1"/>
      <x:c r="D23" s="1"/>
      <x:c r="E23" s="1"/>
      <x:c r="F23" s="1"/>
      <x:c r="G23" s="1"/>
      <x:c r="H23" s="1"/>
      <x:c r="I23" s="1"/>
      <x:c r="J23" s="1"/>
      <x:c r="K23" s="1"/>
      <x:c r="L23" s="1"/>
      <x:c r="M23" s="1"/>
      <x:c r="N23" s="1"/>
      <x:c r="O23" s="1"/>
      <x:c r="P23" s="1"/>
      <x:c r="Q23" s="1"/>
    </x:row>
    <x:row r="24">
      <x:c r="A24" s="1"/>
      <x:c r="B24" s="1"/>
      <x:c r="C24" s="1"/>
      <x:c r="D24" s="1"/>
      <x:c r="E24" s="1"/>
      <x:c r="F24" s="1"/>
      <x:c r="G24" s="1"/>
      <x:c r="H24" s="1"/>
      <x:c r="I24" s="1"/>
      <x:c r="J24" s="1"/>
      <x:c r="K24" s="1"/>
      <x:c r="L24" s="1"/>
      <x:c r="M24" s="1"/>
      <x:c r="N24" s="1"/>
      <x:c r="O24" s="1"/>
      <x:c r="P24" s="1"/>
      <x:c r="Q24" s="1"/>
    </x:row>
    <x:row r="25">
      <x:c r="A25" s="1"/>
      <x:c r="B25" s="1"/>
      <x:c r="C25" s="1"/>
      <x:c r="D25" s="1"/>
      <x:c r="E25" s="1"/>
      <x:c r="F25" s="1"/>
      <x:c r="G25" s="1"/>
      <x:c r="H25" s="1"/>
      <x:c r="I25" s="1"/>
      <x:c r="J25" s="1"/>
      <x:c r="K25" s="1"/>
      <x:c r="L25" s="1"/>
      <x:c r="M25" s="1"/>
      <x:c r="N25" s="1"/>
      <x:c r="O25" s="1"/>
      <x:c r="P25" s="1"/>
      <x:c r="Q25" s="1"/>
    </x:row>
    <x:row r="26">
      <x:c r="A26" s="1"/>
      <x:c r="B26" s="1"/>
      <x:c r="C26" s="1"/>
      <x:c r="D26" s="1"/>
      <x:c r="E26" s="1"/>
      <x:c r="F26" s="1"/>
      <x:c r="G26" s="1"/>
      <x:c r="H26" s="1"/>
      <x:c r="I26" s="1"/>
      <x:c r="J26" s="1"/>
      <x:c r="K26" s="1"/>
      <x:c r="L26" s="1"/>
      <x:c r="M26" s="1"/>
      <x:c r="N26" s="1"/>
      <x:c r="O26" s="1"/>
      <x:c r="P26" s="1"/>
      <x:c r="Q26" s="1"/>
    </x:row>
    <x:row r="27">
      <x:c r="A27" s="1"/>
      <x:c r="B27" s="1"/>
      <x:c r="C27" s="1"/>
      <x:c r="D27" s="1"/>
      <x:c r="E27" s="1"/>
      <x:c r="F27" s="1"/>
      <x:c r="G27" s="1"/>
      <x:c r="H27" s="1"/>
      <x:c r="I27" s="1"/>
      <x:c r="J27" s="1"/>
      <x:c r="K27" s="1"/>
      <x:c r="L27" s="1"/>
      <x:c r="M27" s="1"/>
      <x:c r="N27" s="1"/>
      <x:c r="O27" s="1"/>
      <x:c r="P27" s="1"/>
      <x:c r="Q27" s="1"/>
    </x:row>
    <x:row r="28">
      <x:c r="A28" s="1"/>
      <x:c r="B28" s="1"/>
      <x:c r="C28" s="1"/>
      <x:c r="D28" s="1"/>
      <x:c r="E28" s="1"/>
      <x:c r="F28" s="1"/>
      <x:c r="G28" s="1"/>
      <x:c r="H28" s="1"/>
      <x:c r="I28" s="1"/>
      <x:c r="J28" s="1"/>
      <x:c r="K28" s="1"/>
      <x:c r="L28" s="1"/>
      <x:c r="M28" s="1"/>
      <x:c r="N28" s="1"/>
      <x:c r="O28" s="1"/>
      <x:c r="P28" s="1"/>
      <x:c r="Q28" s="1"/>
    </x:row>
    <x:row r="29">
      <x:c r="A29" s="1"/>
      <x:c r="B29" s="1"/>
      <x:c r="C29" s="1"/>
      <x:c r="D29" s="1"/>
      <x:c r="E29" s="1"/>
      <x:c r="F29" s="1"/>
      <x:c r="G29" s="1"/>
      <x:c r="H29" s="1"/>
      <x:c r="I29" s="1"/>
      <x:c r="J29" s="1"/>
      <x:c r="K29" s="1"/>
      <x:c r="L29" s="1"/>
      <x:c r="M29" s="1"/>
      <x:c r="N29" s="1"/>
      <x:c r="O29" s="1"/>
      <x:c r="P29" s="1"/>
      <x:c r="Q29" s="1"/>
    </x:row>
    <x:row r="30">
      <x:c r="A30" s="1"/>
      <x:c r="B30" s="1"/>
      <x:c r="C30" s="1"/>
      <x:c r="D30" s="1"/>
      <x:c r="E30" s="1"/>
      <x:c r="F30" s="1"/>
      <x:c r="G30" s="1"/>
      <x:c r="H30" s="1"/>
      <x:c r="I30" s="1"/>
      <x:c r="J30" s="1"/>
      <x:c r="K30" s="1"/>
      <x:c r="L30" s="1"/>
      <x:c r="M30" s="1"/>
      <x:c r="N30" s="1"/>
      <x:c r="O30" s="1"/>
      <x:c r="P30" s="1"/>
      <x:c r="Q30" s="1"/>
    </x:row>
    <x:row r="31">
      <x:c r="A31" s="1"/>
      <x:c r="B31" s="1"/>
      <x:c r="C31" s="1"/>
      <x:c r="D31" s="1"/>
      <x:c r="E31" s="1"/>
      <x:c r="F31" s="1"/>
      <x:c r="G31" s="1"/>
      <x:c r="H31" s="1"/>
      <x:c r="I31" s="1"/>
      <x:c r="J31" s="1"/>
      <x:c r="K31" s="1"/>
      <x:c r="L31" s="1"/>
      <x:c r="M31" s="1"/>
      <x:c r="N31" s="1"/>
      <x:c r="O31" s="1"/>
      <x:c r="P31" s="1"/>
      <x:c r="Q31" s="1"/>
    </x:row>
    <x:row r="32">
      <x:c r="A32" s="1"/>
      <x:c r="B32" s="1"/>
      <x:c r="C32" s="1"/>
      <x:c r="D32" s="1"/>
      <x:c r="E32" s="1"/>
      <x:c r="F32" s="1"/>
      <x:c r="G32" s="1"/>
      <x:c r="H32" s="1"/>
      <x:c r="I32" s="1"/>
      <x:c r="J32" s="1"/>
      <x:c r="K32" s="1"/>
      <x:c r="L32" s="1"/>
      <x:c r="M32" s="1"/>
      <x:c r="N32" s="1"/>
      <x:c r="O32" s="1"/>
      <x:c r="P32" s="1"/>
      <x:c r="Q32" s="1"/>
    </x:row>
    <x:row r="33">
      <x:c r="A33" s="1"/>
      <x:c r="B33" s="1"/>
      <x:c r="C33" s="1"/>
      <x:c r="D33" s="1"/>
      <x:c r="E33" s="1"/>
      <x:c r="F33" s="1"/>
      <x:c r="G33" s="1"/>
      <x:c r="H33" s="1"/>
      <x:c r="I33" s="1"/>
      <x:c r="J33" s="1"/>
      <x:c r="K33" s="1"/>
      <x:c r="L33" s="1"/>
      <x:c r="M33" s="1"/>
      <x:c r="N33" s="1"/>
      <x:c r="O33" s="1"/>
      <x:c r="P33" s="1"/>
      <x:c r="Q33" s="1"/>
    </x:row>
    <x:row r="34">
      <x:c r="A34" s="1"/>
      <x:c r="B34" s="1"/>
      <x:c r="C34" s="1"/>
      <x:c r="D34" s="1"/>
      <x:c r="E34" s="1"/>
      <x:c r="F34" s="1"/>
      <x:c r="G34" s="1"/>
      <x:c r="H34" s="1"/>
      <x:c r="I34" s="1"/>
      <x:c r="J34" s="1"/>
      <x:c r="K34" s="1"/>
      <x:c r="L34" s="1"/>
      <x:c r="M34" s="1"/>
      <x:c r="N34" s="1"/>
      <x:c r="O34" s="1"/>
      <x:c r="P34" s="1"/>
      <x:c r="Q34" s="1"/>
    </x:row>
    <x:row r="35">
      <x:c r="A35" s="1"/>
      <x:c r="B35" s="1"/>
      <x:c r="C35" s="1"/>
      <x:c r="D35" s="1"/>
      <x:c r="E35" s="1"/>
      <x:c r="F35" s="1"/>
      <x:c r="G35" s="1"/>
      <x:c r="H35" s="1"/>
      <x:c r="I35" s="1"/>
      <x:c r="J35" s="1"/>
      <x:c r="K35" s="1"/>
      <x:c r="L35" s="1"/>
      <x:c r="M35" s="1"/>
      <x:c r="N35" s="1"/>
      <x:c r="O35" s="1"/>
      <x:c r="P35" s="1"/>
      <x:c r="Q35" s="1"/>
    </x:row>
    <x:row r="36">
      <x:c r="A36" s="1"/>
      <x:c r="B36" s="1"/>
      <x:c r="C36" s="1"/>
      <x:c r="D36" s="1"/>
      <x:c r="E36" s="1"/>
      <x:c r="F36" s="1"/>
      <x:c r="G36" s="1"/>
      <x:c r="H36" s="1"/>
      <x:c r="I36" s="1"/>
      <x:c r="J36" s="1"/>
      <x:c r="K36" s="1"/>
      <x:c r="L36" s="1"/>
      <x:c r="M36" s="1"/>
      <x:c r="N36" s="1"/>
      <x:c r="O36" s="1"/>
      <x:c r="P36" s="1"/>
      <x:c r="Q36" s="1"/>
    </x:row>
    <x:row r="37">
      <x:c r="A37" s="1"/>
      <x:c r="B37" s="1"/>
      <x:c r="C37" s="1"/>
      <x:c r="D37" s="1"/>
      <x:c r="E37" s="1"/>
      <x:c r="F37" s="1"/>
      <x:c r="G37" s="1"/>
      <x:c r="H37" s="1"/>
      <x:c r="I37" s="1"/>
      <x:c r="J37" s="1"/>
      <x:c r="K37" s="1"/>
      <x:c r="L37" s="1"/>
      <x:c r="M37" s="1"/>
      <x:c r="N37" s="1"/>
      <x:c r="O37" s="1"/>
      <x:c r="P37" s="1"/>
      <x:c r="Q37" s="1"/>
    </x:row>
    <x:row r="38">
      <x:c r="A38" s="1"/>
      <x:c r="B38" s="1"/>
      <x:c r="C38" s="1"/>
      <x:c r="D38" s="1"/>
      <x:c r="E38" s="1"/>
      <x:c r="F38" s="1"/>
      <x:c r="G38" s="1"/>
      <x:c r="H38" s="1"/>
      <x:c r="I38" s="1"/>
      <x:c r="J38" s="1"/>
      <x:c r="K38" s="1"/>
      <x:c r="L38" s="1"/>
      <x:c r="M38" s="1"/>
      <x:c r="N38" s="1"/>
      <x:c r="O38" s="1"/>
      <x:c r="P38" s="1"/>
      <x:c r="Q38" s="1"/>
    </x:row>
    <x:row r="39">
      <x:c r="A39" s="1"/>
      <x:c r="B39" s="1"/>
      <x:c r="C39" s="1"/>
      <x:c r="D39" s="1"/>
      <x:c r="E39" s="1"/>
      <x:c r="F39" s="1"/>
      <x:c r="G39" s="1"/>
      <x:c r="H39" s="1"/>
      <x:c r="I39" s="1"/>
      <x:c r="J39" s="1"/>
      <x:c r="K39" s="1"/>
      <x:c r="L39" s="1"/>
      <x:c r="M39" s="1"/>
      <x:c r="N39" s="1"/>
      <x:c r="O39" s="1"/>
      <x:c r="P39" s="1"/>
      <x:c r="Q39" s="1"/>
    </x:row>
    <x:row r="40">
      <x:c r="A40" s="1"/>
      <x:c r="B40" s="1"/>
      <x:c r="C40" s="1"/>
      <x:c r="D40" s="1"/>
      <x:c r="E40" s="1"/>
      <x:c r="F40" s="1"/>
      <x:c r="G40" s="1"/>
      <x:c r="H40" s="1"/>
      <x:c r="I40" s="1"/>
      <x:c r="J40" s="1"/>
      <x:c r="K40" s="1"/>
      <x:c r="L40" s="1"/>
      <x:c r="M40" s="1"/>
      <x:c r="N40" s="1"/>
      <x:c r="O40" s="1"/>
      <x:c r="P40" s="1"/>
      <x:c r="Q40" s="1"/>
    </x:row>
    <x:row r="41">
      <x:c r="A41" s="1"/>
      <x:c r="B41" s="1"/>
      <x:c r="C41" s="1"/>
      <x:c r="D41" s="1"/>
      <x:c r="E41" s="1"/>
      <x:c r="F41" s="1"/>
      <x:c r="G41" s="1"/>
      <x:c r="H41" s="1"/>
      <x:c r="I41" s="1"/>
      <x:c r="J41" s="1"/>
      <x:c r="K41" s="1"/>
      <x:c r="L41" s="1"/>
      <x:c r="M41" s="1"/>
      <x:c r="N41" s="1"/>
      <x:c r="O41" s="1"/>
      <x:c r="P41" s="1"/>
      <x:c r="Q41" s="1"/>
    </x:row>
    <x:row r="42">
      <x:c r="A42" s="1"/>
      <x:c r="B42" s="1"/>
      <x:c r="C42" s="1"/>
      <x:c r="D42" s="1"/>
      <x:c r="E42" s="1"/>
      <x:c r="F42" s="1"/>
      <x:c r="G42" s="1"/>
      <x:c r="H42" s="1"/>
      <x:c r="I42" s="1"/>
      <x:c r="J42" s="1"/>
      <x:c r="K42" s="1"/>
      <x:c r="L42" s="1"/>
      <x:c r="M42" s="1"/>
      <x:c r="N42" s="1"/>
      <x:c r="O42" s="1"/>
      <x:c r="P42" s="1"/>
      <x:c r="Q42" s="1"/>
    </x:row>
    <x:row r="43">
      <x:c r="A43" s="1"/>
      <x:c r="B43" s="1"/>
      <x:c r="C43" s="1"/>
      <x:c r="D43" s="1"/>
      <x:c r="E43" s="1"/>
      <x:c r="F43" s="1"/>
      <x:c r="G43" s="1"/>
      <x:c r="H43" s="1"/>
      <x:c r="I43" s="1"/>
      <x:c r="J43" s="1"/>
      <x:c r="K43" s="1"/>
      <x:c r="L43" s="1"/>
      <x:c r="M43" s="1"/>
      <x:c r="N43" s="1"/>
      <x:c r="O43" s="1"/>
      <x:c r="P43" s="1"/>
      <x:c r="Q43" s="1"/>
    </x:row>
    <x:row r="44">
      <x:c r="A44" s="1"/>
      <x:c r="B44" s="1"/>
      <x:c r="C44" s="1"/>
      <x:c r="D44" s="1"/>
      <x:c r="E44" s="1"/>
      <x:c r="F44" s="1"/>
      <x:c r="G44" s="1"/>
      <x:c r="H44" s="1"/>
      <x:c r="I44" s="1"/>
      <x:c r="J44" s="1"/>
      <x:c r="K44" s="1"/>
      <x:c r="L44" s="1"/>
      <x:c r="M44" s="1"/>
      <x:c r="N44" s="1"/>
      <x:c r="O44" s="1"/>
      <x:c r="P44" s="1"/>
      <x:c r="Q44" s="1"/>
    </x:row>
    <x:row r="45">
      <x:c r="A45" s="1"/>
      <x:c r="B45" s="1"/>
      <x:c r="C45" s="1"/>
      <x:c r="D45" s="1"/>
      <x:c r="E45" s="1"/>
      <x:c r="F45" s="1"/>
      <x:c r="G45" s="1"/>
      <x:c r="H45" s="1"/>
      <x:c r="I45" s="1"/>
      <x:c r="J45" s="1"/>
      <x:c r="K45" s="1"/>
      <x:c r="L45" s="1"/>
      <x:c r="M45" s="1"/>
      <x:c r="N45" s="1"/>
      <x:c r="O45" s="1"/>
      <x:c r="P45" s="1"/>
      <x:c r="Q45" s="1"/>
    </x:row>
    <x:row r="46">
      <x:c r="A46" s="1"/>
      <x:c r="B46" s="1"/>
      <x:c r="C46" s="1"/>
      <x:c r="D46" s="1"/>
      <x:c r="E46" s="1"/>
      <x:c r="F46" s="1"/>
      <x:c r="G46" s="1"/>
      <x:c r="H46" s="1"/>
      <x:c r="I46" s="1"/>
      <x:c r="J46" s="1"/>
      <x:c r="K46" s="1"/>
      <x:c r="L46" s="1"/>
      <x:c r="M46" s="1"/>
      <x:c r="N46" s="1"/>
      <x:c r="O46" s="1"/>
      <x:c r="P46" s="1"/>
      <x:c r="Q46" s="1"/>
    </x:row>
    <x:row r="47">
      <x:c r="A47" s="1"/>
      <x:c r="B47" s="1"/>
      <x:c r="C47" s="1"/>
      <x:c r="D47" s="1"/>
      <x:c r="E47" s="1"/>
      <x:c r="F47" s="1"/>
      <x:c r="G47" s="1"/>
      <x:c r="H47" s="1"/>
      <x:c r="I47" s="1"/>
      <x:c r="J47" s="1"/>
      <x:c r="K47" s="1"/>
      <x:c r="L47" s="1"/>
      <x:c r="M47" s="1"/>
      <x:c r="N47" s="1"/>
      <x:c r="O47" s="1"/>
      <x:c r="P47" s="1"/>
      <x:c r="Q47" s="1"/>
    </x:row>
    <x:row r="48">
      <x:c r="A48" s="1"/>
      <x:c r="B48" s="1"/>
      <x:c r="C48" s="1"/>
      <x:c r="D48" s="1"/>
      <x:c r="E48" s="1"/>
      <x:c r="F48" s="1"/>
      <x:c r="G48" s="1"/>
      <x:c r="H48" s="1"/>
      <x:c r="I48" s="1"/>
      <x:c r="J48" s="1"/>
      <x:c r="K48" s="1"/>
      <x:c r="L48" s="1"/>
      <x:c r="M48" s="1"/>
      <x:c r="N48" s="1"/>
      <x:c r="O48" s="1"/>
      <x:c r="P48" s="1"/>
      <x:c r="Q48" s="1"/>
    </x:row>
    <x:row r="49">
      <x:c r="A49" s="1"/>
      <x:c r="B49" s="1"/>
      <x:c r="C49" s="1"/>
      <x:c r="D49" s="1"/>
      <x:c r="E49" s="1"/>
      <x:c r="F49" s="1"/>
      <x:c r="G49" s="1"/>
      <x:c r="H49" s="1"/>
      <x:c r="I49" s="1"/>
      <x:c r="J49" s="1"/>
      <x:c r="K49" s="1"/>
      <x:c r="L49" s="1"/>
      <x:c r="M49" s="1"/>
      <x:c r="N49" s="1"/>
      <x:c r="O49" s="1"/>
      <x:c r="P49" s="1"/>
      <x:c r="Q49" s="1"/>
    </x:row>
    <x:row r="50">
      <x:c r="A50" s="1"/>
      <x:c r="B50" s="1"/>
      <x:c r="C50" s="1"/>
      <x:c r="D50" s="1"/>
      <x:c r="E50" s="1"/>
      <x:c r="F50" s="1"/>
      <x:c r="G50" s="1"/>
      <x:c r="H50" s="1"/>
      <x:c r="I50" s="1"/>
      <x:c r="J50" s="1"/>
      <x:c r="K50" s="1"/>
      <x:c r="L50" s="1"/>
      <x:c r="M50" s="1"/>
      <x:c r="N50" s="1"/>
      <x:c r="O50" s="1"/>
      <x:c r="P50" s="1"/>
      <x:c r="Q50" s="1"/>
    </x:row>
    <x:row r="51">
      <x:c r="A51" s="1"/>
      <x:c r="B51" s="1"/>
      <x:c r="C51" s="1"/>
      <x:c r="D51" s="1"/>
      <x:c r="E51" s="1"/>
      <x:c r="F51" s="1"/>
      <x:c r="G51" s="1"/>
      <x:c r="H51" s="1"/>
      <x:c r="I51" s="1"/>
      <x:c r="J51" s="1"/>
      <x:c r="K51" s="1"/>
      <x:c r="L51" s="1"/>
      <x:c r="M51" s="1"/>
      <x:c r="N51" s="1"/>
      <x:c r="O51" s="1"/>
      <x:c r="P51" s="1"/>
      <x:c r="Q51" s="1"/>
    </x:row>
    <x:row r="52">
      <x:c r="A52" s="1"/>
      <x:c r="B52" s="1"/>
      <x:c r="C52" s="1"/>
      <x:c r="D52" s="1"/>
      <x:c r="E52" s="1"/>
      <x:c r="F52" s="1"/>
      <x:c r="G52" s="1"/>
      <x:c r="H52" s="1"/>
      <x:c r="I52" s="1"/>
      <x:c r="J52" s="1"/>
      <x:c r="K52" s="1"/>
      <x:c r="L52" s="1"/>
      <x:c r="M52" s="1"/>
      <x:c r="N52" s="1"/>
      <x:c r="O52" s="1"/>
      <x:c r="P52" s="1"/>
      <x:c r="Q52" s="1"/>
    </x:row>
    <x:row r="53">
      <x:c r="A53" s="1"/>
      <x:c r="B53" s="1"/>
      <x:c r="C53" s="1"/>
      <x:c r="D53" s="1"/>
      <x:c r="E53" s="1"/>
      <x:c r="F53" s="1"/>
      <x:c r="G53" s="1"/>
      <x:c r="H53" s="1"/>
      <x:c r="I53" s="1"/>
      <x:c r="J53" s="1"/>
      <x:c r="K53" s="1"/>
      <x:c r="L53" s="1"/>
      <x:c r="M53" s="1"/>
      <x:c r="N53" s="1"/>
      <x:c r="O53" s="1"/>
      <x:c r="P53" s="1"/>
      <x:c r="Q53" s="1"/>
    </x:row>
    <x:row r="54">
      <x:c r="A54" s="1"/>
      <x:c r="B54" s="1"/>
      <x:c r="C54" s="1"/>
      <x:c r="D54" s="1"/>
      <x:c r="E54" s="1"/>
      <x:c r="F54" s="1"/>
      <x:c r="G54" s="1"/>
      <x:c r="H54" s="1"/>
      <x:c r="I54" s="1"/>
      <x:c r="J54" s="1"/>
      <x:c r="K54" s="1"/>
      <x:c r="L54" s="1"/>
      <x:c r="M54" s="1"/>
      <x:c r="N54" s="1"/>
      <x:c r="O54" s="1"/>
      <x:c r="P54" s="1"/>
      <x:c r="Q54" s="1"/>
    </x:row>
    <x:row r="55">
      <x:c r="A55" s="1"/>
      <x:c r="B55" s="1"/>
      <x:c r="C55" s="1"/>
      <x:c r="D55" s="1"/>
      <x:c r="E55" s="1"/>
      <x:c r="F55" s="1"/>
      <x:c r="G55" s="1"/>
      <x:c r="H55" s="1"/>
      <x:c r="I55" s="1"/>
      <x:c r="J55" s="1"/>
      <x:c r="K55" s="1"/>
      <x:c r="L55" s="1"/>
      <x:c r="M55" s="1"/>
      <x:c r="N55" s="1"/>
      <x:c r="O55" s="1"/>
      <x:c r="P55" s="1"/>
      <x:c r="Q55" s="1"/>
    </x:row>
    <x:row r="56">
      <x:c r="A56" s="1"/>
      <x:c r="B56" s="1"/>
      <x:c r="C56" s="1"/>
      <x:c r="D56" s="1"/>
      <x:c r="E56" s="1"/>
      <x:c r="F56" s="1"/>
      <x:c r="G56" s="1"/>
      <x:c r="H56" s="1"/>
      <x:c r="I56" s="1"/>
      <x:c r="J56" s="1"/>
      <x:c r="K56" s="1"/>
      <x:c r="L56" s="1"/>
      <x:c r="M56" s="1"/>
      <x:c r="N56" s="1"/>
      <x:c r="O56" s="1"/>
      <x:c r="P56" s="1"/>
      <x:c r="Q56" s="1"/>
    </x:row>
    <x:row r="57">
      <x:c r="A57" s="1"/>
      <x:c r="B57" s="1"/>
      <x:c r="C57" s="1"/>
      <x:c r="D57" s="1"/>
      <x:c r="E57" s="1"/>
      <x:c r="F57" s="1"/>
      <x:c r="G57" s="1"/>
      <x:c r="H57" s="1"/>
      <x:c r="I57" s="1"/>
      <x:c r="J57" s="1"/>
      <x:c r="K57" s="1"/>
      <x:c r="L57" s="1"/>
      <x:c r="M57" s="1"/>
      <x:c r="N57" s="1"/>
      <x:c r="O57" s="1"/>
      <x:c r="P57" s="1"/>
      <x:c r="Q57" s="1"/>
    </x:row>
    <x:row r="58">
      <x:c r="A58" s="1"/>
      <x:c r="B58" s="1"/>
      <x:c r="C58" s="1"/>
      <x:c r="D58" s="1"/>
      <x:c r="E58" s="1"/>
      <x:c r="F58" s="1"/>
      <x:c r="G58" s="1"/>
      <x:c r="H58" s="1"/>
      <x:c r="I58" s="1"/>
      <x:c r="J58" s="1"/>
      <x:c r="K58" s="1"/>
      <x:c r="L58" s="1"/>
      <x:c r="M58" s="1"/>
      <x:c r="N58" s="1"/>
      <x:c r="O58" s="1"/>
      <x:c r="P58" s="1"/>
      <x:c r="Q58" s="1"/>
    </x:row>
    <x:row r="59">
      <x:c r="A59" s="1"/>
      <x:c r="B59" s="1"/>
      <x:c r="C59" s="1"/>
      <x:c r="D59" s="1"/>
      <x:c r="E59" s="1"/>
      <x:c r="F59" s="1"/>
      <x:c r="G59" s="1"/>
      <x:c r="H59" s="1"/>
      <x:c r="I59" s="1"/>
      <x:c r="J59" s="1"/>
      <x:c r="K59" s="1"/>
      <x:c r="L59" s="1"/>
      <x:c r="M59" s="1"/>
      <x:c r="N59" s="1"/>
      <x:c r="O59" s="1"/>
      <x:c r="P59" s="1"/>
      <x:c r="Q59" s="1"/>
    </x:row>
    <x:row r="60">
      <x:c r="A60" s="1"/>
      <x:c r="B60" s="1"/>
      <x:c r="C60" s="1"/>
      <x:c r="D60" s="1"/>
      <x:c r="E60" s="1"/>
      <x:c r="F60" s="1"/>
      <x:c r="G60" s="1"/>
      <x:c r="H60" s="1"/>
      <x:c r="I60" s="1"/>
      <x:c r="J60" s="1"/>
      <x:c r="K60" s="1"/>
      <x:c r="L60" s="1"/>
      <x:c r="M60" s="1"/>
      <x:c r="N60" s="1"/>
      <x:c r="O60" s="1"/>
      <x:c r="P60" s="1"/>
      <x:c r="Q60" s="1"/>
    </x:row>
    <x:row r="61">
      <x:c r="A61" s="1"/>
      <x:c r="B61" s="1"/>
      <x:c r="C61" s="1"/>
      <x:c r="D61" s="1"/>
      <x:c r="E61" s="1"/>
      <x:c r="F61" s="1"/>
      <x:c r="G61" s="1"/>
      <x:c r="H61" s="1"/>
      <x:c r="I61" s="1"/>
      <x:c r="J61" s="1"/>
      <x:c r="K61" s="1"/>
      <x:c r="L61" s="1"/>
      <x:c r="M61" s="1"/>
      <x:c r="N61" s="1"/>
      <x:c r="O61" s="1"/>
      <x:c r="P61" s="1"/>
      <x:c r="Q61" s="1"/>
    </x:row>
    <x:row r="62">
      <x:c r="A62" s="1"/>
      <x:c r="B62" s="1"/>
      <x:c r="C62" s="1"/>
      <x:c r="D62" s="1"/>
      <x:c r="E62" s="1"/>
      <x:c r="F62" s="1"/>
      <x:c r="G62" s="1"/>
      <x:c r="H62" s="1"/>
      <x:c r="I62" s="1"/>
      <x:c r="J62" s="1"/>
      <x:c r="K62" s="1"/>
      <x:c r="L62" s="1"/>
      <x:c r="M62" s="1"/>
      <x:c r="N62" s="1"/>
      <x:c r="O62" s="1"/>
      <x:c r="P62" s="1"/>
      <x:c r="Q62" s="1"/>
    </x:row>
    <x:row r="63">
      <x:c r="A63" s="1"/>
      <x:c r="B63" s="1"/>
      <x:c r="C63" s="1"/>
      <x:c r="D63" s="1"/>
      <x:c r="E63" s="1"/>
      <x:c r="F63" s="1"/>
      <x:c r="G63" s="1"/>
      <x:c r="H63" s="1"/>
      <x:c r="I63" s="1"/>
      <x:c r="J63" s="1"/>
      <x:c r="K63" s="1"/>
      <x:c r="L63" s="1"/>
      <x:c r="M63" s="1"/>
      <x:c r="N63" s="1"/>
      <x:c r="O63" s="1"/>
      <x:c r="P63" s="1"/>
      <x:c r="Q63" s="1"/>
    </x:row>
    <x:row r="64">
      <x:c r="A64" s="1"/>
      <x:c r="B64" s="1"/>
      <x:c r="C64" s="1"/>
      <x:c r="D64" s="1"/>
      <x:c r="E64" s="1"/>
      <x:c r="F64" s="1"/>
      <x:c r="G64" s="1"/>
      <x:c r="H64" s="1"/>
      <x:c r="I64" s="1"/>
      <x:c r="J64" s="1"/>
      <x:c r="K64" s="1"/>
      <x:c r="L64" s="1"/>
      <x:c r="M64" s="1"/>
      <x:c r="N64" s="1"/>
      <x:c r="O64" s="1"/>
      <x:c r="P64" s="1"/>
      <x:c r="Q64" s="1"/>
    </x:row>
    <x:row r="65">
      <x:c r="A65" s="1"/>
      <x:c r="B65" s="1"/>
      <x:c r="C65" s="1"/>
      <x:c r="D65" s="1"/>
      <x:c r="E65" s="1"/>
      <x:c r="F65" s="1"/>
      <x:c r="G65" s="1"/>
      <x:c r="H65" s="1"/>
      <x:c r="I65" s="1"/>
      <x:c r="J65" s="1"/>
      <x:c r="K65" s="1"/>
      <x:c r="L65" s="1"/>
      <x:c r="M65" s="1"/>
      <x:c r="N65" s="1"/>
      <x:c r="O65" s="1"/>
      <x:c r="P65" s="1"/>
      <x:c r="Q65" s="1"/>
    </x:row>
    <x:row r="66">
      <x:c r="A66" s="1"/>
      <x:c r="B66" s="1"/>
      <x:c r="C66" s="1"/>
      <x:c r="D66" s="1"/>
      <x:c r="E66" s="1"/>
      <x:c r="F66" s="1"/>
      <x:c r="G66" s="1"/>
      <x:c r="H66" s="1"/>
      <x:c r="I66" s="1"/>
      <x:c r="J66" s="1"/>
      <x:c r="K66" s="1"/>
      <x:c r="L66" s="1"/>
      <x:c r="M66" s="1"/>
      <x:c r="N66" s="1"/>
      <x:c r="O66" s="1"/>
      <x:c r="P66" s="1"/>
      <x:c r="Q66" s="1"/>
    </x:row>
    <x:row r="67">
      <x:c r="A67" s="1"/>
      <x:c r="B67" s="1"/>
      <x:c r="C67" s="1"/>
      <x:c r="D67" s="1"/>
      <x:c r="E67" s="1"/>
      <x:c r="F67" s="1"/>
      <x:c r="G67" s="1"/>
      <x:c r="H67" s="1"/>
      <x:c r="I67" s="1"/>
      <x:c r="J67" s="1"/>
      <x:c r="K67" s="1"/>
      <x:c r="L67" s="1"/>
      <x:c r="M67" s="1"/>
      <x:c r="N67" s="1"/>
      <x:c r="O67" s="1"/>
      <x:c r="P67" s="1"/>
      <x:c r="Q67" s="1"/>
    </x:row>
    <x:row r="68">
      <x:c r="A68" s="1"/>
      <x:c r="B68" s="1"/>
      <x:c r="C68" s="1"/>
      <x:c r="D68" s="1"/>
      <x:c r="E68" s="1"/>
      <x:c r="F68" s="1"/>
      <x:c r="G68" s="1"/>
      <x:c r="H68" s="1"/>
      <x:c r="I68" s="1"/>
      <x:c r="J68" s="1"/>
      <x:c r="K68" s="1"/>
      <x:c r="L68" s="1"/>
      <x:c r="M68" s="1"/>
      <x:c r="N68" s="1"/>
      <x:c r="O68" s="1"/>
      <x:c r="P68" s="1"/>
      <x:c r="Q68" s="1"/>
    </x:row>
    <x:row r="69">
      <x:c r="A69" s="1"/>
      <x:c r="B69" s="1"/>
      <x:c r="C69" s="1"/>
      <x:c r="D69" s="1"/>
      <x:c r="E69" s="1"/>
      <x:c r="F69" s="1"/>
      <x:c r="G69" s="1"/>
      <x:c r="H69" s="1"/>
      <x:c r="I69" s="1"/>
      <x:c r="J69" s="1"/>
      <x:c r="K69" s="1"/>
      <x:c r="L69" s="1"/>
      <x:c r="M69" s="1"/>
      <x:c r="N69" s="1"/>
      <x:c r="O69" s="1"/>
      <x:c r="P69" s="1"/>
      <x:c r="Q69" s="1"/>
    </x:row>
    <x:row r="70">
      <x:c r="A70" s="1"/>
      <x:c r="B70" s="1"/>
      <x:c r="C70" s="1"/>
      <x:c r="D70" s="1"/>
      <x:c r="E70" s="1"/>
      <x:c r="F70" s="1"/>
      <x:c r="G70" s="1"/>
      <x:c r="H70" s="1"/>
      <x:c r="I70" s="1"/>
      <x:c r="J70" s="1"/>
      <x:c r="K70" s="1"/>
      <x:c r="L70" s="1"/>
      <x:c r="M70" s="1"/>
      <x:c r="N70" s="1"/>
      <x:c r="O70" s="1"/>
      <x:c r="P70" s="1"/>
      <x:c r="Q70" s="1"/>
    </x:row>
    <x:row r="71">
      <x:c r="A71" s="1"/>
      <x:c r="B71" s="1"/>
      <x:c r="C71" s="1"/>
      <x:c r="D71" s="1"/>
      <x:c r="E71" s="1"/>
      <x:c r="F71" s="1"/>
      <x:c r="G71" s="1"/>
      <x:c r="H71" s="1"/>
      <x:c r="I71" s="1"/>
      <x:c r="J71" s="1"/>
      <x:c r="K71" s="1"/>
      <x:c r="L71" s="1"/>
      <x:c r="M71" s="1"/>
      <x:c r="N71" s="1"/>
      <x:c r="O71" s="1"/>
      <x:c r="P71" s="1"/>
      <x:c r="Q71" s="1"/>
    </x:row>
    <x:row r="72">
      <x:c r="A72" s="1"/>
      <x:c r="B72" s="1"/>
      <x:c r="C72" s="1"/>
      <x:c r="D72" s="1"/>
      <x:c r="E72" s="1"/>
      <x:c r="F72" s="1"/>
      <x:c r="G72" s="1"/>
      <x:c r="H72" s="1"/>
      <x:c r="I72" s="1"/>
      <x:c r="J72" s="1"/>
      <x:c r="K72" s="1"/>
      <x:c r="L72" s="1"/>
      <x:c r="M72" s="1"/>
      <x:c r="N72" s="1"/>
      <x:c r="O72" s="1"/>
      <x:c r="P72" s="1"/>
      <x:c r="Q72" s="1"/>
    </x:row>
    <x:row r="73">
      <x:c r="A73" s="1"/>
      <x:c r="B73" s="1"/>
      <x:c r="C73" s="1"/>
      <x:c r="D73" s="1"/>
      <x:c r="E73" s="1"/>
      <x:c r="F73" s="1"/>
      <x:c r="G73" s="1"/>
      <x:c r="H73" s="1"/>
      <x:c r="I73" s="1"/>
      <x:c r="J73" s="1"/>
      <x:c r="K73" s="1"/>
      <x:c r="L73" s="1"/>
      <x:c r="M73" s="1"/>
      <x:c r="N73" s="1"/>
      <x:c r="O73" s="1"/>
      <x:c r="P73" s="1"/>
      <x:c r="Q73" s="1"/>
    </x:row>
    <x:row r="74">
      <x:c r="A74" s="1"/>
      <x:c r="B74" s="1"/>
      <x:c r="C74" s="1"/>
      <x:c r="D74" s="1"/>
      <x:c r="E74" s="1"/>
      <x:c r="F74" s="1"/>
      <x:c r="G74" s="1"/>
      <x:c r="H74" s="1"/>
      <x:c r="I74" s="1"/>
      <x:c r="J74" s="1"/>
      <x:c r="K74" s="1"/>
      <x:c r="L74" s="1"/>
      <x:c r="M74" s="1"/>
      <x:c r="N74" s="1"/>
      <x:c r="O74" s="1"/>
      <x:c r="P74" s="1"/>
      <x:c r="Q74" s="1"/>
    </x:row>
    <x:row r="75">
      <x:c r="A75" s="1"/>
      <x:c r="B75" s="1"/>
      <x:c r="C75" s="1"/>
      <x:c r="D75" s="1"/>
      <x:c r="E75" s="1"/>
      <x:c r="F75" s="1"/>
      <x:c r="G75" s="1"/>
      <x:c r="H75" s="1"/>
      <x:c r="I75" s="1"/>
      <x:c r="J75" s="1"/>
      <x:c r="K75" s="1"/>
      <x:c r="L75" s="1"/>
      <x:c r="M75" s="1"/>
      <x:c r="N75" s="1"/>
      <x:c r="O75" s="1"/>
      <x:c r="P75" s="1"/>
      <x:c r="Q75" s="1"/>
    </x:row>
    <x:row r="76">
      <x:c r="A76" s="1"/>
      <x:c r="B76" s="1"/>
      <x:c r="C76" s="1"/>
      <x:c r="D76" s="1"/>
      <x:c r="E76" s="1"/>
      <x:c r="F76" s="1"/>
      <x:c r="G76" s="1"/>
      <x:c r="H76" s="1"/>
      <x:c r="I76" s="1"/>
      <x:c r="J76" s="1"/>
      <x:c r="K76" s="1"/>
      <x:c r="L76" s="1"/>
      <x:c r="M76" s="1"/>
      <x:c r="N76" s="1"/>
      <x:c r="O76" s="1"/>
      <x:c r="P76" s="1"/>
      <x:c r="Q76" s="1"/>
    </x:row>
    <x:row r="77">
      <x:c r="A77" s="1"/>
      <x:c r="B77" s="1"/>
      <x:c r="C77" s="1"/>
      <x:c r="D77" s="1"/>
      <x:c r="E77" s="1"/>
      <x:c r="F77" s="1"/>
      <x:c r="G77" s="1"/>
      <x:c r="H77" s="1"/>
      <x:c r="I77" s="1"/>
      <x:c r="J77" s="1"/>
      <x:c r="K77" s="1"/>
      <x:c r="L77" s="1"/>
      <x:c r="M77" s="1"/>
      <x:c r="N77" s="1"/>
      <x:c r="O77" s="1"/>
      <x:c r="P77" s="1"/>
      <x:c r="Q77" s="1"/>
    </x:row>
    <x:row r="78">
      <x:c r="A78" s="1"/>
      <x:c r="B78" s="1"/>
      <x:c r="C78" s="1"/>
      <x:c r="D78" s="1"/>
      <x:c r="E78" s="1"/>
      <x:c r="F78" s="1"/>
      <x:c r="G78" s="1"/>
      <x:c r="H78" s="1"/>
      <x:c r="I78" s="1"/>
      <x:c r="J78" s="1"/>
      <x:c r="K78" s="1"/>
      <x:c r="L78" s="1"/>
      <x:c r="M78" s="1"/>
      <x:c r="N78" s="1"/>
      <x:c r="O78" s="1"/>
      <x:c r="P78" s="1"/>
      <x:c r="Q78" s="1"/>
    </x:row>
    <x:row r="79">
      <x:c r="A79" s="1"/>
      <x:c r="B79" s="1"/>
      <x:c r="C79" s="1"/>
      <x:c r="D79" s="1"/>
      <x:c r="E79" s="1"/>
      <x:c r="F79" s="1"/>
      <x:c r="G79" s="1"/>
      <x:c r="H79" s="1"/>
      <x:c r="I79" s="1"/>
      <x:c r="J79" s="1"/>
      <x:c r="K79" s="1"/>
      <x:c r="L79" s="1"/>
      <x:c r="M79" s="1"/>
      <x:c r="N79" s="1"/>
      <x:c r="O79" s="1"/>
      <x:c r="P79" s="1"/>
      <x:c r="Q79" s="1"/>
    </x:row>
    <x:row r="80">
      <x:c r="A80" s="1"/>
      <x:c r="B80" s="1"/>
      <x:c r="C80" s="1"/>
      <x:c r="D80" s="1"/>
      <x:c r="E80" s="1"/>
      <x:c r="F80" s="1"/>
      <x:c r="G80" s="1"/>
      <x:c r="H80" s="1"/>
      <x:c r="I80" s="1"/>
      <x:c r="J80" s="1"/>
      <x:c r="K80" s="1"/>
      <x:c r="L80" s="1"/>
      <x:c r="M80" s="1"/>
      <x:c r="N80" s="1"/>
      <x:c r="O80" s="1"/>
      <x:c r="P80" s="1"/>
      <x:c r="Q80" s="1"/>
    </x:row>
    <x:row r="81">
      <x:c r="A81" s="1"/>
      <x:c r="B81" s="1"/>
      <x:c r="C81" s="1"/>
      <x:c r="D81" s="1"/>
      <x:c r="E81" s="1"/>
      <x:c r="F81" s="1"/>
      <x:c r="G81" s="1"/>
      <x:c r="H81" s="1"/>
      <x:c r="I81" s="1"/>
      <x:c r="J81" s="1"/>
      <x:c r="K81" s="1"/>
      <x:c r="L81" s="1"/>
      <x:c r="M81" s="1"/>
      <x:c r="N81" s="1"/>
      <x:c r="O81" s="1"/>
      <x:c r="P81" s="1"/>
      <x:c r="Q81" s="1"/>
    </x:row>
    <x:row r="82">
      <x:c r="A82" s="1"/>
      <x:c r="B82" s="1"/>
      <x:c r="C82" s="1"/>
      <x:c r="D82" s="1"/>
      <x:c r="E82" s="1"/>
      <x:c r="F82" s="1"/>
      <x:c r="G82" s="1"/>
      <x:c r="H82" s="1"/>
      <x:c r="I82" s="1"/>
      <x:c r="J82" s="1"/>
      <x:c r="K82" s="1"/>
      <x:c r="L82" s="1"/>
      <x:c r="M82" s="1"/>
      <x:c r="N82" s="1"/>
      <x:c r="O82" s="1"/>
      <x:c r="P82" s="1"/>
      <x:c r="Q82" s="1"/>
    </x:row>
    <x:row r="83">
      <x:c r="A83" s="1"/>
      <x:c r="B83" s="1"/>
      <x:c r="C83" s="1"/>
      <x:c r="D83" s="1"/>
      <x:c r="E83" s="1"/>
      <x:c r="F83" s="1"/>
      <x:c r="G83" s="1"/>
      <x:c r="H83" s="1"/>
      <x:c r="I83" s="1"/>
      <x:c r="J83" s="1"/>
      <x:c r="K83" s="1"/>
      <x:c r="L83" s="1"/>
      <x:c r="M83" s="1"/>
      <x:c r="N83" s="1"/>
      <x:c r="O83" s="1"/>
      <x:c r="P83" s="1"/>
      <x:c r="Q83" s="1"/>
    </x:row>
    <x:row r="84">
      <x:c r="A84" s="1"/>
      <x:c r="B84" s="1"/>
      <x:c r="C84" s="1"/>
      <x:c r="D84" s="1"/>
      <x:c r="E84" s="1"/>
      <x:c r="F84" s="1"/>
      <x:c r="G84" s="1"/>
      <x:c r="H84" s="1"/>
      <x:c r="I84" s="1"/>
      <x:c r="J84" s="1"/>
      <x:c r="K84" s="1"/>
      <x:c r="L84" s="1"/>
      <x:c r="M84" s="1"/>
      <x:c r="N84" s="1"/>
      <x:c r="O84" s="1"/>
      <x:c r="P84" s="1"/>
      <x:c r="Q84" s="1"/>
    </x:row>
    <x:row r="85">
      <x:c r="A85" s="1"/>
      <x:c r="B85" s="1"/>
      <x:c r="C85" s="1"/>
      <x:c r="D85" s="1"/>
      <x:c r="E85" s="1"/>
      <x:c r="F85" s="1"/>
      <x:c r="G85" s="1"/>
      <x:c r="H85" s="1"/>
      <x:c r="I85" s="1"/>
      <x:c r="J85" s="1"/>
      <x:c r="K85" s="1"/>
      <x:c r="L85" s="1"/>
      <x:c r="M85" s="1"/>
      <x:c r="N85" s="1"/>
      <x:c r="O85" s="1"/>
      <x:c r="P85" s="1"/>
      <x:c r="Q85" s="1"/>
    </x:row>
    <x:row r="86">
      <x:c r="A86" s="1"/>
      <x:c r="B86" s="1"/>
      <x:c r="C86" s="1"/>
      <x:c r="D86" s="1"/>
      <x:c r="E86" s="1"/>
      <x:c r="F86" s="1"/>
      <x:c r="G86" s="1"/>
      <x:c r="H86" s="1"/>
      <x:c r="I86" s="1"/>
      <x:c r="J86" s="1"/>
      <x:c r="K86" s="1"/>
      <x:c r="L86" s="1"/>
      <x:c r="M86" s="1"/>
      <x:c r="N86" s="1"/>
      <x:c r="O86" s="1"/>
      <x:c r="P86" s="1"/>
      <x:c r="Q86" s="1"/>
    </x:row>
    <x:row r="87">
      <x:c r="A87" s="1"/>
      <x:c r="B87" s="1"/>
      <x:c r="C87" s="1"/>
      <x:c r="D87" s="1"/>
      <x:c r="E87" s="1"/>
      <x:c r="F87" s="1"/>
      <x:c r="G87" s="1"/>
      <x:c r="H87" s="1"/>
      <x:c r="I87" s="1"/>
      <x:c r="J87" s="1"/>
      <x:c r="K87" s="1"/>
      <x:c r="L87" s="1"/>
      <x:c r="M87" s="1"/>
      <x:c r="N87" s="1"/>
      <x:c r="O87" s="1"/>
      <x:c r="P87" s="1"/>
      <x:c r="Q87" s="1"/>
    </x:row>
    <x:row r="88">
      <x:c r="A88" s="1"/>
      <x:c r="B88" s="1"/>
      <x:c r="C88" s="1"/>
      <x:c r="D88" s="1"/>
      <x:c r="E88" s="1"/>
      <x:c r="F88" s="1"/>
      <x:c r="G88" s="1"/>
      <x:c r="H88" s="1"/>
      <x:c r="I88" s="1"/>
      <x:c r="J88" s="1"/>
      <x:c r="K88" s="1"/>
      <x:c r="L88" s="1"/>
      <x:c r="M88" s="1"/>
      <x:c r="N88" s="1"/>
      <x:c r="O88" s="1"/>
      <x:c r="P88" s="1"/>
      <x:c r="Q88" s="1"/>
    </x:row>
    <x:row r="89">
      <x:c r="A89" s="1"/>
      <x:c r="B89" s="1"/>
      <x:c r="C89" s="1"/>
      <x:c r="D89" s="1"/>
      <x:c r="E89" s="1"/>
      <x:c r="F89" s="1"/>
      <x:c r="G89" s="1"/>
      <x:c r="H89" s="1"/>
      <x:c r="I89" s="1"/>
      <x:c r="J89" s="1"/>
      <x:c r="K89" s="1"/>
      <x:c r="L89" s="1"/>
      <x:c r="M89" s="1"/>
      <x:c r="N89" s="1"/>
      <x:c r="O89" s="1"/>
      <x:c r="P89" s="1"/>
      <x:c r="Q89" s="1"/>
    </x:row>
    <x:row r="90">
      <x:c r="A90" s="1"/>
      <x:c r="B90" s="1"/>
      <x:c r="C90" s="1"/>
      <x:c r="D90" s="1"/>
      <x:c r="E90" s="1"/>
      <x:c r="F90" s="1"/>
      <x:c r="G90" s="1"/>
      <x:c r="H90" s="1"/>
      <x:c r="I90" s="1"/>
      <x:c r="J90" s="1"/>
      <x:c r="K90" s="1"/>
      <x:c r="L90" s="1"/>
      <x:c r="M90" s="1"/>
      <x:c r="N90" s="1"/>
      <x:c r="O90" s="1"/>
      <x:c r="P90" s="1"/>
      <x:c r="Q90" s="1"/>
    </x:row>
    <x:row r="91">
      <x:c r="A91" s="1"/>
      <x:c r="B91" s="1"/>
      <x:c r="C91" s="1"/>
      <x:c r="D91" s="1"/>
      <x:c r="E91" s="1"/>
      <x:c r="F91" s="1"/>
      <x:c r="G91" s="1"/>
      <x:c r="H91" s="1"/>
      <x:c r="I91" s="1"/>
      <x:c r="J91" s="1"/>
      <x:c r="K91" s="1"/>
      <x:c r="L91" s="1"/>
      <x:c r="M91" s="1"/>
      <x:c r="N91" s="1"/>
      <x:c r="O91" s="1"/>
      <x:c r="P91" s="1"/>
      <x:c r="Q91" s="1"/>
    </x:row>
    <x:row r="92">
      <x:c r="A92" s="1"/>
      <x:c r="B92" s="1"/>
      <x:c r="C92" s="1"/>
      <x:c r="D92" s="1"/>
      <x:c r="E92" s="1"/>
      <x:c r="F92" s="1"/>
      <x:c r="G92" s="1"/>
      <x:c r="H92" s="1"/>
      <x:c r="I92" s="1"/>
      <x:c r="J92" s="1"/>
      <x:c r="K92" s="1"/>
      <x:c r="L92" s="1"/>
      <x:c r="M92" s="1"/>
      <x:c r="N92" s="1"/>
      <x:c r="O92" s="1"/>
      <x:c r="P92" s="1"/>
      <x:c r="Q92" s="1"/>
    </x:row>
    <x:row r="93">
      <x:c r="A93" s="1"/>
      <x:c r="B93" s="1"/>
      <x:c r="C93" s="1"/>
      <x:c r="D93" s="1"/>
      <x:c r="E93" s="1"/>
      <x:c r="F93" s="1"/>
      <x:c r="G93" s="1"/>
      <x:c r="H93" s="1"/>
      <x:c r="I93" s="1"/>
      <x:c r="J93" s="1"/>
      <x:c r="K93" s="1"/>
      <x:c r="L93" s="1"/>
      <x:c r="M93" s="1"/>
      <x:c r="N93" s="1"/>
      <x:c r="O93" s="1"/>
      <x:c r="P93" s="1"/>
      <x:c r="Q93" s="1"/>
    </x:row>
    <x:row r="94">
      <x:c r="A94" s="1"/>
      <x:c r="B94" s="1"/>
      <x:c r="C94" s="1"/>
      <x:c r="D94" s="1"/>
      <x:c r="E94" s="1"/>
      <x:c r="F94" s="1"/>
      <x:c r="G94" s="1"/>
      <x:c r="H94" s="1"/>
      <x:c r="I94" s="1"/>
      <x:c r="J94" s="1"/>
      <x:c r="K94" s="1"/>
      <x:c r="L94" s="1"/>
      <x:c r="M94" s="1"/>
      <x:c r="N94" s="1"/>
      <x:c r="O94" s="1"/>
      <x:c r="P94" s="1"/>
      <x:c r="Q94" s="1"/>
    </x:row>
    <x:row r="95">
      <x:c r="A95" s="1"/>
      <x:c r="B95" s="1"/>
      <x:c r="C95" s="1"/>
      <x:c r="D95" s="1"/>
      <x:c r="E95" s="1"/>
      <x:c r="F95" s="1"/>
      <x:c r="G95" s="1"/>
      <x:c r="H95" s="1"/>
      <x:c r="I95" s="1"/>
      <x:c r="J95" s="1"/>
      <x:c r="K95" s="1"/>
      <x:c r="L95" s="1"/>
      <x:c r="M95" s="1"/>
      <x:c r="N95" s="1"/>
      <x:c r="O95" s="1"/>
      <x:c r="P95" s="1"/>
      <x:c r="Q95" s="1"/>
    </x:row>
    <x:row r="96">
      <x:c r="A96" s="1"/>
      <x:c r="B96" s="1"/>
      <x:c r="C96" s="1"/>
      <x:c r="D96" s="1"/>
      <x:c r="E96" s="1"/>
      <x:c r="F96" s="1"/>
      <x:c r="G96" s="1"/>
      <x:c r="H96" s="1"/>
      <x:c r="I96" s="1"/>
      <x:c r="J96" s="1"/>
      <x:c r="K96" s="1"/>
      <x:c r="L96" s="1"/>
      <x:c r="M96" s="1"/>
      <x:c r="N96" s="1"/>
      <x:c r="O96" s="1"/>
      <x:c r="P96" s="1"/>
      <x:c r="Q96" s="1"/>
    </x:row>
    <x:row r="97">
      <x:c r="A97" s="1"/>
      <x:c r="B97" s="1"/>
      <x:c r="C97" s="1"/>
      <x:c r="D97" s="1"/>
      <x:c r="E97" s="1"/>
      <x:c r="F97" s="1"/>
      <x:c r="G97" s="1"/>
      <x:c r="H97" s="1"/>
      <x:c r="I97" s="1"/>
      <x:c r="J97" s="1"/>
      <x:c r="K97" s="1"/>
      <x:c r="L97" s="1"/>
      <x:c r="M97" s="1"/>
      <x:c r="N97" s="1"/>
      <x:c r="O97" s="1"/>
      <x:c r="P97" s="1"/>
      <x:c r="Q97" s="1"/>
    </x:row>
    <x:row r="98">
      <x:c r="A98" s="1"/>
      <x:c r="B98" s="1"/>
      <x:c r="C98" s="1"/>
      <x:c r="D98" s="1"/>
      <x:c r="E98" s="1"/>
      <x:c r="F98" s="1"/>
      <x:c r="G98" s="1"/>
      <x:c r="H98" s="1"/>
      <x:c r="I98" s="1"/>
      <x:c r="J98" s="1"/>
      <x:c r="K98" s="1"/>
      <x:c r="L98" s="1"/>
      <x:c r="M98" s="1"/>
      <x:c r="N98" s="1"/>
      <x:c r="O98" s="1"/>
      <x:c r="P98" s="1"/>
      <x:c r="Q98" s="1"/>
    </x:row>
    <x:row r="99">
      <x:c r="A99" s="1"/>
      <x:c r="B99" s="1"/>
      <x:c r="C99" s="1"/>
      <x:c r="D99" s="1"/>
      <x:c r="E99" s="1"/>
      <x:c r="F99" s="1"/>
      <x:c r="G99" s="1"/>
      <x:c r="H99" s="1"/>
      <x:c r="I99" s="1"/>
      <x:c r="J99" s="1"/>
      <x:c r="K99" s="1"/>
      <x:c r="L99" s="1"/>
      <x:c r="M99" s="1"/>
      <x:c r="N99" s="1"/>
      <x:c r="O99" s="1"/>
      <x:c r="P99" s="1"/>
      <x:c r="Q99" s="1"/>
    </x:row>
    <x:row r="100">
      <x:c r="A100" s="1"/>
      <x:c r="B100" s="1"/>
      <x:c r="C100" s="1"/>
      <x:c r="D100" s="1"/>
      <x:c r="E100" s="1"/>
      <x:c r="F100" s="1"/>
      <x:c r="G100" s="1"/>
      <x:c r="H100" s="1"/>
      <x:c r="I100" s="1"/>
      <x:c r="J100" s="1"/>
      <x:c r="K100" s="1"/>
      <x:c r="L100" s="1"/>
      <x:c r="M100" s="1"/>
      <x:c r="N100" s="1"/>
      <x:c r="O100" s="1"/>
      <x:c r="P100" s="1"/>
      <x:c r="Q100" s="1"/>
    </x:row>
    <x:row r="101">
      <x:c r="A101" s="1"/>
      <x:c r="B101" s="1"/>
      <x:c r="C101" s="1"/>
      <x:c r="D101" s="1"/>
      <x:c r="E101" s="1"/>
      <x:c r="F101" s="1"/>
      <x:c r="G101" s="1"/>
      <x:c r="H101" s="1"/>
      <x:c r="I101" s="1"/>
      <x:c r="J101" s="1"/>
      <x:c r="K101" s="1"/>
      <x:c r="L101" s="1"/>
      <x:c r="M101" s="1"/>
      <x:c r="N101" s="1"/>
      <x:c r="O101" s="1"/>
      <x:c r="P101" s="1"/>
      <x:c r="Q101" s="1"/>
    </x:row>
    <x:row r="102">
      <x:c r="A102" s="1"/>
      <x:c r="B102" s="1"/>
      <x:c r="C102" s="1"/>
      <x:c r="D102" s="1"/>
      <x:c r="E102" s="1"/>
      <x:c r="F102" s="1"/>
      <x:c r="G102" s="1"/>
      <x:c r="H102" s="1"/>
      <x:c r="I102" s="1"/>
      <x:c r="J102" s="1"/>
      <x:c r="K102" s="1"/>
      <x:c r="L102" s="1"/>
      <x:c r="M102" s="1"/>
      <x:c r="N102" s="1"/>
      <x:c r="O102" s="1"/>
      <x:c r="P102" s="1"/>
      <x:c r="Q102" s="1"/>
    </x:row>
    <x:row r="103">
      <x:c r="A103" s="1"/>
      <x:c r="B103" s="1"/>
      <x:c r="C103" s="1"/>
      <x:c r="D103" s="1"/>
      <x:c r="E103" s="1"/>
      <x:c r="F103" s="1"/>
      <x:c r="G103" s="1"/>
      <x:c r="H103" s="1"/>
      <x:c r="I103" s="1"/>
      <x:c r="J103" s="1"/>
      <x:c r="K103" s="1"/>
      <x:c r="L103" s="1"/>
      <x:c r="M103" s="1"/>
      <x:c r="N103" s="1"/>
      <x:c r="O103" s="1"/>
      <x:c r="P103" s="1"/>
      <x:c r="Q103" s="1"/>
    </x:row>
    <x:row r="104">
      <x:c r="A104" s="1"/>
      <x:c r="B104" s="1"/>
      <x:c r="C104" s="1"/>
      <x:c r="D104" s="1"/>
      <x:c r="E104" s="1"/>
      <x:c r="F104" s="1"/>
      <x:c r="G104" s="1"/>
      <x:c r="H104" s="1"/>
      <x:c r="I104" s="1"/>
      <x:c r="J104" s="1"/>
      <x:c r="K104" s="1"/>
      <x:c r="L104" s="1"/>
      <x:c r="M104" s="1"/>
      <x:c r="N104" s="1"/>
      <x:c r="O104" s="1"/>
      <x:c r="P104" s="1"/>
      <x:c r="Q104" s="1"/>
    </x:row>
    <x:row r="105">
      <x:c r="A105" s="1"/>
      <x:c r="B105" s="1"/>
      <x:c r="C105" s="1"/>
      <x:c r="D105" s="1"/>
      <x:c r="E105" s="1"/>
      <x:c r="F105" s="1"/>
      <x:c r="G105" s="1"/>
      <x:c r="H105" s="1"/>
      <x:c r="I105" s="1"/>
      <x:c r="J105" s="1"/>
      <x:c r="K105" s="1"/>
      <x:c r="L105" s="1"/>
      <x:c r="M105" s="1"/>
      <x:c r="N105" s="1"/>
      <x:c r="O105" s="1"/>
      <x:c r="P105" s="1"/>
      <x:c r="Q105" s="1"/>
    </x:row>
    <x:row r="106">
      <x:c r="A106" s="1"/>
      <x:c r="B106" s="1"/>
      <x:c r="C106" s="1"/>
      <x:c r="D106" s="1"/>
      <x:c r="E106" s="1"/>
      <x:c r="F106" s="1"/>
      <x:c r="G106" s="1"/>
      <x:c r="H106" s="1"/>
      <x:c r="I106" s="1"/>
      <x:c r="J106" s="1"/>
      <x:c r="K106" s="1"/>
      <x:c r="L106" s="1"/>
      <x:c r="M106" s="1"/>
      <x:c r="N106" s="1"/>
      <x:c r="O106" s="1"/>
      <x:c r="P106" s="1"/>
      <x:c r="Q106" s="1"/>
    </x:row>
    <x:row r="107">
      <x:c r="A107" s="1"/>
      <x:c r="B107" s="1"/>
      <x:c r="C107" s="1"/>
      <x:c r="D107" s="1"/>
      <x:c r="E107" s="1"/>
      <x:c r="F107" s="1"/>
      <x:c r="G107" s="1"/>
      <x:c r="H107" s="1"/>
      <x:c r="I107" s="1"/>
      <x:c r="J107" s="1"/>
      <x:c r="K107" s="1"/>
      <x:c r="L107" s="1"/>
      <x:c r="M107" s="1"/>
      <x:c r="N107" s="1"/>
      <x:c r="O107" s="1"/>
      <x:c r="P107" s="1"/>
      <x:c r="Q107" s="1"/>
    </x:row>
    <x:row r="108">
      <x:c r="A108" s="1"/>
      <x:c r="B108" s="1"/>
      <x:c r="C108" s="1"/>
      <x:c r="D108" s="1"/>
      <x:c r="E108" s="1"/>
      <x:c r="F108" s="1"/>
      <x:c r="G108" s="1"/>
      <x:c r="H108" s="1"/>
      <x:c r="I108" s="1"/>
      <x:c r="J108" s="1"/>
      <x:c r="K108" s="1"/>
      <x:c r="L108" s="1"/>
      <x:c r="M108" s="1"/>
      <x:c r="N108" s="1"/>
      <x:c r="O108" s="1"/>
      <x:c r="P108" s="1"/>
      <x:c r="Q108" s="1"/>
    </x:row>
    <x:row r="109">
      <x:c r="A109" s="1"/>
      <x:c r="B109" s="1"/>
      <x:c r="C109" s="1"/>
      <x:c r="D109" s="1"/>
      <x:c r="E109" s="1"/>
      <x:c r="F109" s="1"/>
      <x:c r="G109" s="1"/>
      <x:c r="H109" s="1"/>
      <x:c r="I109" s="1"/>
      <x:c r="J109" s="1"/>
      <x:c r="K109" s="1"/>
      <x:c r="L109" s="1"/>
      <x:c r="M109" s="1"/>
      <x:c r="N109" s="1"/>
      <x:c r="O109" s="1"/>
      <x:c r="P109" s="1"/>
      <x:c r="Q109" s="1"/>
    </x:row>
    <x:row r="110">
      <x:c r="A110" s="1"/>
      <x:c r="B110" s="1"/>
      <x:c r="C110" s="1"/>
      <x:c r="D110" s="1"/>
      <x:c r="E110" s="1"/>
      <x:c r="F110" s="1"/>
      <x:c r="G110" s="1"/>
      <x:c r="H110" s="1"/>
      <x:c r="I110" s="1"/>
      <x:c r="J110" s="1"/>
      <x:c r="K110" s="1"/>
      <x:c r="L110" s="1"/>
      <x:c r="M110" s="1"/>
      <x:c r="N110" s="1"/>
      <x:c r="O110" s="1"/>
      <x:c r="P110" s="1"/>
      <x:c r="Q110" s="1"/>
    </x:row>
    <x:row r="111">
      <x:c r="A111" s="1"/>
      <x:c r="B111" s="1"/>
      <x:c r="C111" s="1"/>
      <x:c r="D111" s="1"/>
      <x:c r="E111" s="1"/>
      <x:c r="F111" s="1"/>
      <x:c r="G111" s="1"/>
      <x:c r="H111" s="1"/>
      <x:c r="I111" s="1"/>
      <x:c r="J111" s="1"/>
      <x:c r="K111" s="1"/>
      <x:c r="L111" s="1"/>
      <x:c r="M111" s="1"/>
      <x:c r="N111" s="1"/>
      <x:c r="O111" s="1"/>
      <x:c r="P111" s="1"/>
      <x:c r="Q111" s="1"/>
    </x:row>
    <x:row r="112">
      <x:c r="A112" s="1"/>
      <x:c r="B112" s="1"/>
      <x:c r="C112" s="1"/>
      <x:c r="D112" s="1"/>
      <x:c r="E112" s="1"/>
      <x:c r="F112" s="1"/>
      <x:c r="G112" s="1"/>
      <x:c r="H112" s="1"/>
      <x:c r="I112" s="1"/>
      <x:c r="J112" s="1"/>
      <x:c r="K112" s="1"/>
      <x:c r="L112" s="1"/>
      <x:c r="M112" s="1"/>
      <x:c r="N112" s="1"/>
      <x:c r="O112" s="1"/>
      <x:c r="P112" s="1"/>
      <x:c r="Q112" s="1"/>
    </x:row>
    <x:row r="113">
      <x:c r="A113" s="1"/>
      <x:c r="B113" s="1"/>
      <x:c r="C113" s="1"/>
      <x:c r="D113" s="1"/>
      <x:c r="E113" s="1"/>
      <x:c r="F113" s="1"/>
      <x:c r="G113" s="1"/>
      <x:c r="H113" s="1"/>
      <x:c r="I113" s="1"/>
      <x:c r="J113" s="1"/>
      <x:c r="K113" s="1"/>
      <x:c r="L113" s="1"/>
      <x:c r="M113" s="1"/>
      <x:c r="N113" s="1"/>
      <x:c r="O113" s="1"/>
      <x:c r="P113" s="1"/>
      <x:c r="Q113" s="1"/>
    </x:row>
    <x:row r="114">
      <x:c r="A114" s="1"/>
      <x:c r="B114" s="1"/>
      <x:c r="C114" s="1"/>
      <x:c r="D114" s="1"/>
      <x:c r="E114" s="1"/>
      <x:c r="F114" s="1"/>
      <x:c r="G114" s="1"/>
      <x:c r="H114" s="1"/>
      <x:c r="I114" s="1"/>
      <x:c r="J114" s="1"/>
      <x:c r="K114" s="1"/>
      <x:c r="L114" s="1"/>
      <x:c r="M114" s="1"/>
      <x:c r="N114" s="1"/>
      <x:c r="O114" s="1"/>
      <x:c r="P114" s="1"/>
      <x:c r="Q114" s="1"/>
    </x:row>
    <x:row r="115">
      <x:c r="A115" s="1"/>
      <x:c r="B115" s="1"/>
      <x:c r="C115" s="1"/>
      <x:c r="D115" s="1"/>
      <x:c r="E115" s="1"/>
      <x:c r="F115" s="1"/>
      <x:c r="G115" s="1"/>
      <x:c r="H115" s="1"/>
      <x:c r="I115" s="1"/>
      <x:c r="J115" s="1"/>
      <x:c r="K115" s="1"/>
      <x:c r="L115" s="1"/>
      <x:c r="M115" s="1"/>
      <x:c r="N115" s="1"/>
      <x:c r="O115" s="1"/>
      <x:c r="P115" s="1"/>
      <x:c r="Q115" s="1"/>
    </x:row>
    <x:row r="116">
      <x:c r="A116" s="1"/>
      <x:c r="B116" s="1"/>
      <x:c r="C116" s="1"/>
      <x:c r="D116" s="1"/>
      <x:c r="E116" s="1"/>
      <x:c r="F116" s="1"/>
      <x:c r="G116" s="1"/>
      <x:c r="H116" s="1"/>
      <x:c r="I116" s="1"/>
      <x:c r="J116" s="1"/>
      <x:c r="K116" s="1"/>
      <x:c r="L116" s="1"/>
      <x:c r="M116" s="1"/>
      <x:c r="N116" s="1"/>
      <x:c r="O116" s="1"/>
      <x:c r="P116" s="1"/>
      <x:c r="Q116" s="1"/>
    </x:row>
    <x:row r="117">
      <x:c r="A117" s="1"/>
      <x:c r="B117" s="1"/>
      <x:c r="C117" s="1"/>
      <x:c r="D117" s="1"/>
      <x:c r="E117" s="1"/>
      <x:c r="F117" s="1"/>
      <x:c r="G117" s="1"/>
      <x:c r="H117" s="1"/>
      <x:c r="I117" s="1"/>
      <x:c r="J117" s="1"/>
      <x:c r="K117" s="1"/>
      <x:c r="L117" s="1"/>
      <x:c r="M117" s="1"/>
      <x:c r="N117" s="1"/>
      <x:c r="O117" s="1"/>
      <x:c r="P117" s="1"/>
      <x:c r="Q117" s="1"/>
    </x:row>
    <x:row r="118">
      <x:c r="A118" s="1"/>
      <x:c r="B118" s="1"/>
      <x:c r="C118" s="1"/>
      <x:c r="D118" s="1"/>
      <x:c r="E118" s="1"/>
      <x:c r="F118" s="1"/>
      <x:c r="G118" s="1"/>
      <x:c r="H118" s="1"/>
      <x:c r="I118" s="1"/>
      <x:c r="J118" s="1"/>
      <x:c r="K118" s="1"/>
      <x:c r="L118" s="1"/>
      <x:c r="M118" s="1"/>
      <x:c r="N118" s="1"/>
      <x:c r="O118" s="1"/>
      <x:c r="P118" s="1"/>
      <x:c r="Q118" s="1"/>
    </x:row>
    <x:row r="119">
      <x:c r="A119" s="1"/>
      <x:c r="B119" s="1"/>
      <x:c r="C119" s="1"/>
      <x:c r="D119" s="1"/>
      <x:c r="E119" s="1"/>
      <x:c r="F119" s="1"/>
      <x:c r="G119" s="1"/>
      <x:c r="H119" s="1"/>
      <x:c r="I119" s="1"/>
      <x:c r="J119" s="1"/>
      <x:c r="K119" s="1"/>
      <x:c r="L119" s="1"/>
      <x:c r="M119" s="1"/>
      <x:c r="N119" s="1"/>
      <x:c r="O119" s="1"/>
      <x:c r="P119" s="1"/>
      <x:c r="Q119" s="1"/>
    </x:row>
    <x:row r="120">
      <x:c r="A120" s="1"/>
      <x:c r="B120" s="1"/>
      <x:c r="C120" s="1"/>
      <x:c r="D120" s="1"/>
      <x:c r="E120" s="1"/>
      <x:c r="F120" s="1"/>
      <x:c r="G120" s="1"/>
      <x:c r="H120" s="1"/>
      <x:c r="I120" s="1"/>
      <x:c r="J120" s="1"/>
      <x:c r="K120" s="1"/>
      <x:c r="L120" s="1"/>
      <x:c r="M120" s="1"/>
      <x:c r="N120" s="1"/>
      <x:c r="O120" s="1"/>
      <x:c r="P120" s="1"/>
      <x:c r="Q120" s="1"/>
    </x:row>
    <x:row r="121">
      <x:c r="A121" s="1"/>
      <x:c r="B121" s="1"/>
      <x:c r="C121" s="1"/>
      <x:c r="D121" s="1"/>
      <x:c r="E121" s="1"/>
      <x:c r="F121" s="1"/>
      <x:c r="G121" s="1"/>
      <x:c r="H121" s="1"/>
      <x:c r="I121" s="1"/>
      <x:c r="J121" s="1"/>
      <x:c r="K121" s="1"/>
      <x:c r="L121" s="1"/>
      <x:c r="M121" s="1"/>
      <x:c r="N121" s="1"/>
      <x:c r="O121" s="1"/>
      <x:c r="P121" s="1"/>
      <x:c r="Q121" s="1"/>
    </x:row>
    <x:row r="122">
      <x:c r="A122" s="1"/>
      <x:c r="B122" s="1"/>
      <x:c r="C122" s="1"/>
      <x:c r="D122" s="1"/>
      <x:c r="E122" s="1"/>
      <x:c r="F122" s="1"/>
      <x:c r="G122" s="1"/>
      <x:c r="H122" s="1"/>
      <x:c r="I122" s="1"/>
      <x:c r="J122" s="1"/>
      <x:c r="K122" s="1"/>
      <x:c r="L122" s="1"/>
      <x:c r="M122" s="1"/>
      <x:c r="N122" s="1"/>
      <x:c r="O122" s="1"/>
      <x:c r="P122" s="1"/>
      <x:c r="Q122" s="1"/>
    </x:row>
    <x:row r="123">
      <x:c r="A123" s="1"/>
      <x:c r="B123" s="1"/>
      <x:c r="C123" s="1"/>
      <x:c r="D123" s="1"/>
      <x:c r="E123" s="1"/>
      <x:c r="F123" s="1"/>
      <x:c r="G123" s="1"/>
      <x:c r="H123" s="1"/>
      <x:c r="I123" s="1"/>
      <x:c r="J123" s="1"/>
      <x:c r="K123" s="1"/>
      <x:c r="L123" s="1"/>
      <x:c r="M123" s="1"/>
      <x:c r="N123" s="1"/>
      <x:c r="O123" s="1"/>
      <x:c r="P123" s="1"/>
      <x:c r="Q123" s="1"/>
    </x:row>
    <x:row r="124">
      <x:c r="A124" s="1"/>
      <x:c r="B124" s="1"/>
      <x:c r="C124" s="1"/>
      <x:c r="D124" s="1"/>
      <x:c r="E124" s="1"/>
      <x:c r="F124" s="1"/>
      <x:c r="G124" s="1"/>
      <x:c r="H124" s="1"/>
      <x:c r="I124" s="1"/>
      <x:c r="J124" s="1"/>
      <x:c r="K124" s="1"/>
      <x:c r="L124" s="1"/>
      <x:c r="M124" s="1"/>
      <x:c r="N124" s="1"/>
      <x:c r="O124" s="1"/>
      <x:c r="P124" s="1"/>
      <x:c r="Q124" s="1"/>
    </x:row>
    <x:row r="125">
      <x:c r="A125" s="1"/>
      <x:c r="B125" s="1"/>
      <x:c r="C125" s="1"/>
      <x:c r="D125" s="1"/>
      <x:c r="E125" s="1"/>
      <x:c r="F125" s="1"/>
      <x:c r="G125" s="1"/>
      <x:c r="H125" s="1"/>
      <x:c r="I125" s="1"/>
      <x:c r="J125" s="1"/>
      <x:c r="K125" s="1"/>
      <x:c r="L125" s="1"/>
      <x:c r="M125" s="1"/>
      <x:c r="N125" s="1"/>
      <x:c r="O125" s="1"/>
      <x:c r="P125" s="1"/>
      <x:c r="Q125" s="1"/>
    </x:row>
    <x:row r="126">
      <x:c r="A126" s="1"/>
      <x:c r="B126" s="1"/>
      <x:c r="C126" s="1"/>
      <x:c r="D126" s="1"/>
      <x:c r="E126" s="1"/>
      <x:c r="F126" s="1"/>
      <x:c r="G126" s="1"/>
      <x:c r="H126" s="1"/>
      <x:c r="I126" s="1"/>
      <x:c r="J126" s="1"/>
      <x:c r="K126" s="1"/>
      <x:c r="L126" s="1"/>
      <x:c r="M126" s="1"/>
      <x:c r="N126" s="1"/>
      <x:c r="O126" s="1"/>
      <x:c r="P126" s="1"/>
      <x:c r="Q126" s="1"/>
    </x:row>
    <x:row r="127">
      <x:c r="A127" s="1"/>
      <x:c r="B127" s="1"/>
      <x:c r="C127" s="1"/>
      <x:c r="D127" s="1"/>
      <x:c r="E127" s="1"/>
      <x:c r="F127" s="1"/>
      <x:c r="G127" s="1"/>
      <x:c r="H127" s="1"/>
      <x:c r="I127" s="1"/>
      <x:c r="J127" s="1"/>
      <x:c r="K127" s="1"/>
      <x:c r="L127" s="1"/>
      <x:c r="M127" s="1"/>
      <x:c r="N127" s="1"/>
      <x:c r="O127" s="1"/>
      <x:c r="P127" s="1"/>
      <x:c r="Q127" s="1"/>
    </x:row>
    <x:row r="128">
      <x:c r="A128" s="1"/>
      <x:c r="B128" s="1"/>
      <x:c r="C128" s="1"/>
      <x:c r="D128" s="1"/>
      <x:c r="E128" s="1"/>
      <x:c r="F128" s="1"/>
      <x:c r="G128" s="1"/>
      <x:c r="H128" s="1"/>
      <x:c r="I128" s="1"/>
      <x:c r="J128" s="1"/>
      <x:c r="K128" s="1"/>
      <x:c r="L128" s="1"/>
      <x:c r="M128" s="1"/>
      <x:c r="N128" s="1"/>
      <x:c r="O128" s="1"/>
      <x:c r="P128" s="1"/>
      <x:c r="Q128" s="1"/>
    </x:row>
    <x:row r="129">
      <x:c r="A129" s="1"/>
      <x:c r="B129" s="1"/>
      <x:c r="C129" s="1"/>
      <x:c r="D129" s="1"/>
      <x:c r="E129" s="1"/>
      <x:c r="F129" s="1"/>
      <x:c r="G129" s="1"/>
      <x:c r="H129" s="1"/>
      <x:c r="I129" s="1"/>
      <x:c r="J129" s="1"/>
      <x:c r="K129" s="1"/>
      <x:c r="L129" s="1"/>
      <x:c r="M129" s="1"/>
      <x:c r="N129" s="1"/>
      <x:c r="O129" s="1"/>
      <x:c r="P129" s="1"/>
      <x:c r="Q129" s="1"/>
    </x:row>
    <x:row r="130">
      <x:c r="A130" s="1"/>
      <x:c r="B130" s="1"/>
      <x:c r="C130" s="1"/>
      <x:c r="D130" s="1"/>
      <x:c r="E130" s="1"/>
      <x:c r="F130" s="1"/>
      <x:c r="G130" s="1"/>
      <x:c r="H130" s="1"/>
      <x:c r="I130" s="1"/>
      <x:c r="J130" s="1"/>
      <x:c r="K130" s="1"/>
      <x:c r="L130" s="1"/>
      <x:c r="M130" s="1"/>
      <x:c r="N130" s="1"/>
      <x:c r="O130" s="1"/>
      <x:c r="P130" s="1"/>
      <x:c r="Q130" s="1"/>
    </x:row>
    <x:row r="131">
      <x:c r="A131" s="1"/>
      <x:c r="B131" s="1"/>
      <x:c r="C131" s="1"/>
      <x:c r="D131" s="1"/>
      <x:c r="E131" s="1"/>
      <x:c r="F131" s="1"/>
      <x:c r="G131" s="1"/>
      <x:c r="H131" s="1"/>
      <x:c r="I131" s="1"/>
      <x:c r="J131" s="1"/>
      <x:c r="K131" s="1"/>
      <x:c r="L131" s="1"/>
      <x:c r="M131" s="1"/>
      <x:c r="N131" s="1"/>
      <x:c r="O131" s="1"/>
      <x:c r="P131" s="1"/>
      <x:c r="Q131" s="1"/>
    </x:row>
    <x:row r="132">
      <x:c r="A132" s="1"/>
      <x:c r="B132" s="1"/>
      <x:c r="C132" s="1"/>
      <x:c r="D132" s="1"/>
      <x:c r="E132" s="1"/>
      <x:c r="F132" s="1"/>
      <x:c r="G132" s="1"/>
      <x:c r="H132" s="1"/>
      <x:c r="I132" s="1"/>
      <x:c r="J132" s="1"/>
      <x:c r="K132" s="1"/>
      <x:c r="L132" s="1"/>
      <x:c r="M132" s="1"/>
      <x:c r="N132" s="1"/>
      <x:c r="O132" s="1"/>
      <x:c r="P132" s="1"/>
      <x:c r="Q132" s="1"/>
    </x:row>
    <x:row r="133">
      <x:c r="A133" s="1"/>
      <x:c r="B133" s="1"/>
      <x:c r="C133" s="1"/>
      <x:c r="D133" s="1"/>
      <x:c r="E133" s="1"/>
      <x:c r="F133" s="1"/>
      <x:c r="G133" s="1"/>
      <x:c r="H133" s="1"/>
      <x:c r="I133" s="1"/>
      <x:c r="J133" s="1"/>
      <x:c r="K133" s="1"/>
      <x:c r="L133" s="1"/>
      <x:c r="M133" s="1"/>
      <x:c r="N133" s="1"/>
      <x:c r="O133" s="1"/>
      <x:c r="P133" s="1"/>
      <x:c r="Q133" s="1"/>
    </x:row>
    <x:row r="134">
      <x:c r="A134" s="1"/>
      <x:c r="B134" s="1"/>
      <x:c r="C134" s="1"/>
      <x:c r="D134" s="1"/>
      <x:c r="E134" s="1"/>
      <x:c r="F134" s="1"/>
      <x:c r="G134" s="1"/>
      <x:c r="H134" s="1"/>
      <x:c r="I134" s="1"/>
      <x:c r="J134" s="1"/>
      <x:c r="K134" s="1"/>
      <x:c r="L134" s="1"/>
      <x:c r="M134" s="1"/>
      <x:c r="N134" s="1"/>
      <x:c r="O134" s="1"/>
      <x:c r="P134" s="1"/>
      <x:c r="Q134" s="1"/>
    </x:row>
    <x:row r="135">
      <x:c r="A135" s="1"/>
      <x:c r="B135" s="1"/>
      <x:c r="C135" s="1"/>
      <x:c r="D135" s="1"/>
      <x:c r="E135" s="1"/>
      <x:c r="F135" s="1"/>
      <x:c r="G135" s="1"/>
      <x:c r="H135" s="1"/>
      <x:c r="I135" s="1"/>
      <x:c r="J135" s="1"/>
      <x:c r="K135" s="1"/>
      <x:c r="L135" s="1"/>
      <x:c r="M135" s="1"/>
      <x:c r="N135" s="1"/>
      <x:c r="O135" s="1"/>
      <x:c r="P135" s="1"/>
      <x:c r="Q135" s="1"/>
    </x:row>
    <x:row r="136">
      <x:c r="A136" s="1"/>
      <x:c r="B136" s="1"/>
      <x:c r="C136" s="1"/>
      <x:c r="D136" s="1"/>
      <x:c r="E136" s="1"/>
      <x:c r="F136" s="1"/>
      <x:c r="G136" s="1"/>
      <x:c r="H136" s="1"/>
      <x:c r="I136" s="1"/>
      <x:c r="J136" s="1"/>
      <x:c r="K136" s="1"/>
      <x:c r="L136" s="1"/>
      <x:c r="M136" s="1"/>
      <x:c r="N136" s="1"/>
      <x:c r="O136" s="1"/>
      <x:c r="P136" s="1"/>
      <x:c r="Q136" s="1"/>
    </x:row>
    <x:row r="137">
      <x:c r="A137" s="1"/>
      <x:c r="B137" s="1"/>
      <x:c r="C137" s="1"/>
      <x:c r="D137" s="1"/>
      <x:c r="E137" s="1"/>
      <x:c r="F137" s="1"/>
      <x:c r="G137" s="1"/>
      <x:c r="H137" s="1"/>
      <x:c r="I137" s="1"/>
      <x:c r="J137" s="1"/>
      <x:c r="K137" s="1"/>
      <x:c r="L137" s="1"/>
      <x:c r="M137" s="1"/>
      <x:c r="N137" s="1"/>
      <x:c r="O137" s="1"/>
      <x:c r="P137" s="1"/>
      <x:c r="Q137" s="1"/>
    </x:row>
    <x:row r="138">
      <x:c r="A138" s="1"/>
      <x:c r="B138" s="1"/>
      <x:c r="C138" s="1"/>
      <x:c r="D138" s="1"/>
      <x:c r="E138" s="1"/>
      <x:c r="F138" s="1"/>
      <x:c r="G138" s="1"/>
      <x:c r="H138" s="1"/>
      <x:c r="I138" s="1"/>
      <x:c r="J138" s="1"/>
      <x:c r="K138" s="1"/>
      <x:c r="L138" s="1"/>
      <x:c r="M138" s="1"/>
      <x:c r="N138" s="1"/>
      <x:c r="O138" s="1"/>
      <x:c r="P138" s="1"/>
      <x:c r="Q138" s="1"/>
    </x:row>
    <x:row r="139">
      <x:c r="A139" s="1"/>
      <x:c r="B139" s="1"/>
      <x:c r="C139" s="1"/>
      <x:c r="D139" s="1"/>
      <x:c r="E139" s="1"/>
      <x:c r="F139" s="1"/>
      <x:c r="G139" s="1"/>
      <x:c r="H139" s="1"/>
      <x:c r="I139" s="1"/>
      <x:c r="J139" s="1"/>
      <x:c r="K139" s="1"/>
      <x:c r="L139" s="1"/>
      <x:c r="M139" s="1"/>
      <x:c r="N139" s="1"/>
      <x:c r="O139" s="1"/>
      <x:c r="P139" s="1"/>
      <x:c r="Q139" s="1"/>
    </x:row>
    <x:row r="140">
      <x:c r="A140" s="1"/>
      <x:c r="B140" s="1"/>
      <x:c r="C140" s="1"/>
      <x:c r="D140" s="1"/>
      <x:c r="E140" s="1"/>
      <x:c r="F140" s="1"/>
      <x:c r="G140" s="1"/>
      <x:c r="H140" s="1"/>
      <x:c r="I140" s="1"/>
      <x:c r="J140" s="1"/>
      <x:c r="K140" s="1"/>
      <x:c r="L140" s="1"/>
      <x:c r="M140" s="1"/>
      <x:c r="N140" s="1"/>
      <x:c r="O140" s="1"/>
      <x:c r="P140" s="1"/>
      <x:c r="Q140" s="1"/>
    </x:row>
    <x:row r="141">
      <x:c r="A141" s="1"/>
      <x:c r="B141" s="1"/>
      <x:c r="C141" s="1"/>
      <x:c r="D141" s="1"/>
      <x:c r="E141" s="1"/>
      <x:c r="F141" s="1"/>
      <x:c r="G141" s="1"/>
      <x:c r="H141" s="1"/>
      <x:c r="I141" s="1"/>
      <x:c r="J141" s="1"/>
      <x:c r="K141" s="1"/>
      <x:c r="L141" s="1"/>
      <x:c r="M141" s="1"/>
      <x:c r="N141" s="1"/>
      <x:c r="O141" s="1"/>
      <x:c r="P141" s="1"/>
      <x:c r="Q141" s="1"/>
    </x:row>
    <x:row r="142">
      <x:c r="A142" s="1"/>
      <x:c r="B142" s="1"/>
      <x:c r="C142" s="1"/>
      <x:c r="D142" s="1"/>
      <x:c r="E142" s="1"/>
      <x:c r="F142" s="1"/>
      <x:c r="G142" s="1"/>
      <x:c r="H142" s="1"/>
      <x:c r="I142" s="1"/>
      <x:c r="J142" s="1"/>
      <x:c r="K142" s="1"/>
      <x:c r="L142" s="1"/>
      <x:c r="M142" s="1"/>
      <x:c r="N142" s="1"/>
      <x:c r="O142" s="1"/>
      <x:c r="P142" s="1"/>
      <x:c r="Q142" s="1"/>
    </x:row>
    <x:row r="143">
      <x:c r="A143" s="1"/>
      <x:c r="B143" s="1"/>
      <x:c r="C143" s="1"/>
      <x:c r="D143" s="1"/>
      <x:c r="E143" s="1"/>
      <x:c r="F143" s="1"/>
      <x:c r="G143" s="1"/>
      <x:c r="H143" s="1"/>
      <x:c r="I143" s="1"/>
      <x:c r="J143" s="1"/>
      <x:c r="K143" s="1"/>
      <x:c r="L143" s="1"/>
      <x:c r="M143" s="1"/>
      <x:c r="N143" s="1"/>
      <x:c r="O143" s="1"/>
      <x:c r="P143" s="1"/>
      <x:c r="Q143" s="1"/>
    </x:row>
    <x:row r="144">
      <x:c r="A144" s="1"/>
      <x:c r="B144" s="1"/>
      <x:c r="C144" s="1"/>
      <x:c r="D144" s="1"/>
      <x:c r="E144" s="1"/>
      <x:c r="F144" s="1"/>
      <x:c r="G144" s="1"/>
      <x:c r="H144" s="1"/>
      <x:c r="I144" s="1"/>
      <x:c r="J144" s="1"/>
      <x:c r="K144" s="1"/>
      <x:c r="L144" s="1"/>
      <x:c r="M144" s="1"/>
      <x:c r="N144" s="1"/>
      <x:c r="O144" s="1"/>
      <x:c r="P144" s="1"/>
      <x:c r="Q144" s="1"/>
    </x:row>
    <x:row r="145">
      <x:c r="A145" s="1"/>
      <x:c r="B145" s="1"/>
      <x:c r="C145" s="1"/>
      <x:c r="D145" s="1"/>
      <x:c r="E145" s="1"/>
      <x:c r="F145" s="1"/>
      <x:c r="G145" s="1"/>
      <x:c r="H145" s="1"/>
      <x:c r="I145" s="1"/>
      <x:c r="J145" s="1"/>
      <x:c r="K145" s="1"/>
      <x:c r="L145" s="1"/>
      <x:c r="M145" s="1"/>
      <x:c r="N145" s="1"/>
      <x:c r="O145" s="1"/>
      <x:c r="P145" s="1"/>
      <x:c r="Q145" s="1"/>
    </x:row>
    <x:row r="146">
      <x:c r="A146" s="1"/>
      <x:c r="B146" s="1"/>
      <x:c r="C146" s="1"/>
      <x:c r="D146" s="1"/>
      <x:c r="E146" s="1"/>
      <x:c r="F146" s="1"/>
      <x:c r="G146" s="1"/>
      <x:c r="H146" s="1"/>
      <x:c r="I146" s="1"/>
      <x:c r="J146" s="1"/>
      <x:c r="K146" s="1"/>
      <x:c r="L146" s="1"/>
      <x:c r="M146" s="1"/>
      <x:c r="N146" s="1"/>
      <x:c r="O146" s="1"/>
      <x:c r="P146" s="1"/>
      <x:c r="Q146" s="1"/>
    </x:row>
    <x:row r="147">
      <x:c r="A147" s="1"/>
      <x:c r="B147" s="1"/>
      <x:c r="C147" s="1"/>
      <x:c r="D147" s="1"/>
      <x:c r="E147" s="1"/>
      <x:c r="F147" s="1"/>
      <x:c r="G147" s="1"/>
      <x:c r="H147" s="1"/>
      <x:c r="I147" s="1"/>
      <x:c r="J147" s="1"/>
      <x:c r="K147" s="1"/>
      <x:c r="L147" s="1"/>
      <x:c r="M147" s="1"/>
      <x:c r="N147" s="1"/>
      <x:c r="O147" s="1"/>
      <x:c r="P147" s="1"/>
      <x:c r="Q147" s="1"/>
    </x:row>
    <x:row r="148">
      <x:c r="A148" s="1"/>
      <x:c r="B148" s="1"/>
      <x:c r="C148" s="1"/>
      <x:c r="D148" s="1"/>
      <x:c r="E148" s="1"/>
      <x:c r="F148" s="1"/>
      <x:c r="G148" s="1"/>
      <x:c r="H148" s="1"/>
      <x:c r="I148" s="1"/>
      <x:c r="J148" s="1"/>
      <x:c r="K148" s="1"/>
      <x:c r="L148" s="1"/>
      <x:c r="M148" s="1"/>
      <x:c r="N148" s="1"/>
      <x:c r="O148" s="1"/>
      <x:c r="P148" s="1"/>
      <x:c r="Q148" s="1"/>
    </x:row>
    <x:row r="149">
      <x:c r="A149" s="1"/>
      <x:c r="B149" s="1"/>
      <x:c r="C149" s="1"/>
      <x:c r="D149" s="1"/>
      <x:c r="E149" s="1"/>
      <x:c r="F149" s="1"/>
      <x:c r="G149" s="1"/>
      <x:c r="H149" s="1"/>
      <x:c r="I149" s="1"/>
      <x:c r="J149" s="1"/>
      <x:c r="K149" s="1"/>
      <x:c r="L149" s="1"/>
      <x:c r="M149" s="1"/>
      <x:c r="N149" s="1"/>
      <x:c r="O149" s="1"/>
      <x:c r="P149" s="1"/>
      <x:c r="Q149" s="1"/>
    </x:row>
    <x:row r="150">
      <x:c r="A150" s="1"/>
      <x:c r="B150" s="1"/>
      <x:c r="C150" s="1"/>
      <x:c r="D150" s="1"/>
      <x:c r="E150" s="1"/>
      <x:c r="F150" s="1"/>
      <x:c r="G150" s="1"/>
      <x:c r="H150" s="1"/>
      <x:c r="I150" s="1"/>
      <x:c r="J150" s="1"/>
      <x:c r="K150" s="1"/>
      <x:c r="L150" s="1"/>
      <x:c r="M150" s="1"/>
      <x:c r="N150" s="1"/>
      <x:c r="O150" s="1"/>
      <x:c r="P150" s="1"/>
      <x:c r="Q150" s="1"/>
    </x:row>
    <x:row r="151">
      <x:c r="A151" s="1"/>
      <x:c r="B151" s="1"/>
      <x:c r="C151" s="1"/>
      <x:c r="D151" s="1"/>
      <x:c r="E151" s="1"/>
      <x:c r="F151" s="1"/>
      <x:c r="G151" s="1"/>
      <x:c r="H151" s="1"/>
      <x:c r="I151" s="1"/>
      <x:c r="J151" s="1"/>
      <x:c r="K151" s="1"/>
      <x:c r="L151" s="1"/>
      <x:c r="M151" s="1"/>
      <x:c r="N151" s="1"/>
      <x:c r="O151" s="1"/>
      <x:c r="P151" s="1"/>
      <x:c r="Q151" s="1"/>
    </x:row>
    <x:row r="152">
      <x:c r="A152" s="1"/>
      <x:c r="B152" s="1"/>
      <x:c r="C152" s="1"/>
      <x:c r="D152" s="1"/>
      <x:c r="E152" s="1"/>
      <x:c r="F152" s="1"/>
      <x:c r="G152" s="1"/>
      <x:c r="H152" s="1"/>
      <x:c r="I152" s="1"/>
      <x:c r="J152" s="1"/>
      <x:c r="K152" s="1"/>
      <x:c r="L152" s="1"/>
      <x:c r="M152" s="1"/>
      <x:c r="N152" s="1"/>
      <x:c r="O152" s="1"/>
      <x:c r="P152" s="1"/>
      <x:c r="Q152" s="1"/>
    </x:row>
    <x:row r="153">
      <x:c r="A153" s="1"/>
      <x:c r="B153" s="1"/>
      <x:c r="C153" s="1"/>
      <x:c r="D153" s="1"/>
      <x:c r="E153" s="1"/>
      <x:c r="F153" s="1"/>
      <x:c r="G153" s="1"/>
      <x:c r="H153" s="1"/>
      <x:c r="I153" s="1"/>
      <x:c r="J153" s="1"/>
      <x:c r="K153" s="1"/>
      <x:c r="L153" s="1"/>
      <x:c r="M153" s="1"/>
      <x:c r="N153" s="1"/>
      <x:c r="O153" s="1"/>
      <x:c r="P153" s="1"/>
      <x:c r="Q153" s="1"/>
    </x:row>
    <x:row r="154">
      <x:c r="A154" s="1"/>
      <x:c r="B154" s="1"/>
      <x:c r="C154" s="1"/>
      <x:c r="D154" s="1"/>
      <x:c r="E154" s="1"/>
      <x:c r="F154" s="1"/>
      <x:c r="G154" s="1"/>
      <x:c r="H154" s="1"/>
      <x:c r="I154" s="1"/>
      <x:c r="J154" s="1"/>
      <x:c r="K154" s="1"/>
      <x:c r="L154" s="1"/>
      <x:c r="M154" s="1"/>
      <x:c r="N154" s="1"/>
      <x:c r="O154" s="1"/>
      <x:c r="P154" s="1"/>
      <x:c r="Q154" s="1"/>
    </x:row>
    <x:row r="155">
      <x:c r="A155" s="1"/>
      <x:c r="B155" s="1"/>
      <x:c r="C155" s="1"/>
      <x:c r="D155" s="1"/>
      <x:c r="E155" s="1"/>
      <x:c r="F155" s="1"/>
      <x:c r="G155" s="1"/>
      <x:c r="H155" s="1"/>
      <x:c r="I155" s="1"/>
      <x:c r="J155" s="1"/>
      <x:c r="K155" s="1"/>
      <x:c r="L155" s="1"/>
      <x:c r="M155" s="1"/>
      <x:c r="N155" s="1"/>
      <x:c r="O155" s="1"/>
      <x:c r="P155" s="1"/>
      <x:c r="Q155" s="1"/>
    </x:row>
    <x:row r="156">
      <x:c r="A156" s="1"/>
      <x:c r="B156" s="1"/>
      <x:c r="C156" s="1"/>
      <x:c r="D156" s="1"/>
      <x:c r="E156" s="1"/>
      <x:c r="F156" s="1"/>
      <x:c r="G156" s="1"/>
      <x:c r="H156" s="1"/>
      <x:c r="I156" s="1"/>
      <x:c r="J156" s="1"/>
      <x:c r="K156" s="1"/>
      <x:c r="L156" s="1"/>
      <x:c r="M156" s="1"/>
      <x:c r="N156" s="1"/>
      <x:c r="O156" s="1"/>
      <x:c r="P156" s="1"/>
      <x:c r="Q156" s="1"/>
    </x:row>
    <x:row r="157">
      <x:c r="A157" s="1"/>
      <x:c r="B157" s="1"/>
      <x:c r="C157" s="1"/>
      <x:c r="D157" s="1"/>
      <x:c r="E157" s="1"/>
      <x:c r="F157" s="1"/>
      <x:c r="G157" s="1"/>
      <x:c r="H157" s="1"/>
      <x:c r="I157" s="1"/>
      <x:c r="J157" s="1"/>
      <x:c r="K157" s="1"/>
      <x:c r="L157" s="1"/>
      <x:c r="M157" s="1"/>
      <x:c r="N157" s="1"/>
      <x:c r="O157" s="1"/>
      <x:c r="P157" s="1"/>
      <x:c r="Q157" s="1"/>
    </x:row>
    <x:row r="158">
      <x:c r="A158" s="1"/>
      <x:c r="B158" s="1"/>
      <x:c r="C158" s="1"/>
      <x:c r="D158" s="1"/>
      <x:c r="E158" s="1"/>
      <x:c r="F158" s="1"/>
      <x:c r="G158" s="1"/>
      <x:c r="H158" s="1"/>
      <x:c r="I158" s="1"/>
      <x:c r="J158" s="1"/>
      <x:c r="K158" s="1"/>
      <x:c r="L158" s="1"/>
      <x:c r="M158" s="1"/>
      <x:c r="N158" s="1"/>
      <x:c r="O158" s="1"/>
      <x:c r="P158" s="1"/>
      <x:c r="Q158" s="1"/>
    </x:row>
    <x:row r="159">
      <x:c r="A159" s="1"/>
      <x:c r="B159" s="1"/>
      <x:c r="C159" s="1"/>
      <x:c r="D159" s="1"/>
      <x:c r="E159" s="1"/>
      <x:c r="F159" s="1"/>
      <x:c r="G159" s="1"/>
      <x:c r="H159" s="1"/>
      <x:c r="I159" s="1"/>
      <x:c r="J159" s="1"/>
      <x:c r="K159" s="1"/>
      <x:c r="L159" s="1"/>
      <x:c r="M159" s="1"/>
      <x:c r="N159" s="1"/>
      <x:c r="O159" s="1"/>
      <x:c r="P159" s="1"/>
      <x:c r="Q159" s="1"/>
    </x:row>
    <x:row r="160">
      <x:c r="A160" s="1"/>
      <x:c r="B160" s="1"/>
      <x:c r="C160" s="1"/>
      <x:c r="D160" s="1"/>
      <x:c r="E160" s="1"/>
      <x:c r="F160" s="1"/>
      <x:c r="G160" s="1"/>
      <x:c r="H160" s="1"/>
      <x:c r="I160" s="1"/>
      <x:c r="J160" s="1"/>
      <x:c r="K160" s="1"/>
      <x:c r="L160" s="1"/>
      <x:c r="M160" s="1"/>
      <x:c r="N160" s="1"/>
      <x:c r="O160" s="1"/>
      <x:c r="P160" s="1"/>
      <x:c r="Q160" s="1"/>
    </x:row>
    <x:row r="161">
      <x:c r="A161" s="1"/>
      <x:c r="B161" s="1"/>
      <x:c r="C161" s="1"/>
      <x:c r="D161" s="1"/>
      <x:c r="E161" s="1"/>
      <x:c r="F161" s="1"/>
      <x:c r="G161" s="1"/>
      <x:c r="H161" s="1"/>
      <x:c r="I161" s="1"/>
      <x:c r="J161" s="1"/>
      <x:c r="K161" s="1"/>
      <x:c r="L161" s="1"/>
      <x:c r="M161" s="1"/>
      <x:c r="N161" s="1"/>
      <x:c r="O161" s="1"/>
      <x:c r="P161" s="1"/>
      <x:c r="Q161" s="1"/>
    </x:row>
    <x:row r="162">
      <x:c r="A162" s="1"/>
      <x:c r="B162" s="1"/>
      <x:c r="C162" s="1"/>
      <x:c r="D162" s="1"/>
      <x:c r="E162" s="1"/>
      <x:c r="F162" s="1"/>
      <x:c r="G162" s="1"/>
      <x:c r="H162" s="1"/>
      <x:c r="I162" s="1"/>
      <x:c r="J162" s="1"/>
      <x:c r="K162" s="1"/>
      <x:c r="L162" s="1"/>
      <x:c r="M162" s="1"/>
      <x:c r="N162" s="1"/>
      <x:c r="O162" s="1"/>
      <x:c r="P162" s="1"/>
      <x:c r="Q162" s="1"/>
    </x:row>
    <x:row r="163">
      <x:c r="A163" s="1"/>
      <x:c r="B163" s="1"/>
      <x:c r="C163" s="1"/>
      <x:c r="D163" s="1"/>
      <x:c r="E163" s="1"/>
      <x:c r="F163" s="1"/>
      <x:c r="G163" s="1"/>
      <x:c r="H163" s="1"/>
      <x:c r="I163" s="1"/>
      <x:c r="J163" s="1"/>
      <x:c r="K163" s="1"/>
      <x:c r="L163" s="1"/>
      <x:c r="M163" s="1"/>
      <x:c r="N163" s="1"/>
      <x:c r="O163" s="1"/>
      <x:c r="P163" s="1"/>
      <x:c r="Q163" s="1"/>
    </x:row>
    <x:row r="164">
      <x:c r="A164" s="1"/>
      <x:c r="B164" s="1"/>
      <x:c r="C164" s="1"/>
      <x:c r="D164" s="1"/>
      <x:c r="E164" s="1"/>
      <x:c r="F164" s="1"/>
      <x:c r="G164" s="1"/>
      <x:c r="H164" s="1"/>
      <x:c r="I164" s="1"/>
      <x:c r="J164" s="1"/>
      <x:c r="K164" s="1"/>
      <x:c r="L164" s="1"/>
      <x:c r="M164" s="1"/>
      <x:c r="N164" s="1"/>
      <x:c r="O164" s="1"/>
      <x:c r="P164" s="1"/>
      <x:c r="Q164" s="1"/>
    </x:row>
    <x:row r="165">
      <x:c r="A165" s="1"/>
      <x:c r="B165" s="1"/>
      <x:c r="C165" s="1"/>
      <x:c r="D165" s="1"/>
      <x:c r="E165" s="1"/>
      <x:c r="F165" s="1"/>
      <x:c r="G165" s="1"/>
      <x:c r="H165" s="1"/>
      <x:c r="I165" s="1"/>
      <x:c r="J165" s="1"/>
      <x:c r="K165" s="1"/>
      <x:c r="L165" s="1"/>
      <x:c r="M165" s="1"/>
      <x:c r="N165" s="1"/>
      <x:c r="O165" s="1"/>
      <x:c r="P165" s="1"/>
      <x:c r="Q165" s="1"/>
    </x:row>
    <x:row r="166">
      <x:c r="A166" s="1"/>
      <x:c r="B166" s="1"/>
      <x:c r="C166" s="1"/>
      <x:c r="D166" s="1"/>
      <x:c r="E166" s="1"/>
      <x:c r="F166" s="1"/>
      <x:c r="G166" s="1"/>
      <x:c r="H166" s="1"/>
      <x:c r="I166" s="1"/>
      <x:c r="J166" s="1"/>
      <x:c r="K166" s="1"/>
      <x:c r="L166" s="1"/>
      <x:c r="M166" s="1"/>
      <x:c r="N166" s="1"/>
      <x:c r="O166" s="1"/>
      <x:c r="P166" s="1"/>
      <x:c r="Q166" s="1"/>
    </x:row>
    <x:row r="167">
      <x:c r="A167" s="1"/>
      <x:c r="B167" s="1"/>
      <x:c r="C167" s="1"/>
      <x:c r="D167" s="1"/>
      <x:c r="E167" s="1"/>
      <x:c r="F167" s="1"/>
      <x:c r="G167" s="1"/>
      <x:c r="H167" s="1"/>
      <x:c r="I167" s="1"/>
      <x:c r="J167" s="1"/>
      <x:c r="K167" s="1"/>
      <x:c r="L167" s="1"/>
      <x:c r="M167" s="1"/>
      <x:c r="N167" s="1"/>
      <x:c r="O167" s="1"/>
      <x:c r="P167" s="1"/>
      <x:c r="Q167" s="1"/>
    </x:row>
    <x:row r="168">
      <x:c r="A168" s="1"/>
      <x:c r="B168" s="1"/>
      <x:c r="C168" s="1"/>
      <x:c r="D168" s="1"/>
      <x:c r="E168" s="1"/>
      <x:c r="F168" s="1"/>
      <x:c r="G168" s="1"/>
      <x:c r="H168" s="1"/>
      <x:c r="I168" s="1"/>
      <x:c r="J168" s="1"/>
      <x:c r="K168" s="1"/>
      <x:c r="L168" s="1"/>
      <x:c r="M168" s="1"/>
      <x:c r="N168" s="1"/>
      <x:c r="O168" s="1"/>
      <x:c r="P168" s="1"/>
      <x:c r="Q168" s="1"/>
    </x:row>
    <x:row r="169">
      <x:c r="A169" s="1"/>
      <x:c r="B169" s="1"/>
      <x:c r="C169" s="1"/>
      <x:c r="D169" s="1"/>
      <x:c r="E169" s="1"/>
      <x:c r="F169" s="1"/>
      <x:c r="G169" s="1"/>
      <x:c r="H169" s="1"/>
      <x:c r="I169" s="1"/>
      <x:c r="J169" s="1"/>
      <x:c r="K169" s="1"/>
      <x:c r="L169" s="1"/>
      <x:c r="M169" s="1"/>
      <x:c r="N169" s="1"/>
      <x:c r="O169" s="1"/>
      <x:c r="P169" s="1"/>
      <x:c r="Q169" s="1"/>
    </x:row>
    <x:row r="170">
      <x:c r="A170" s="1"/>
      <x:c r="B170" s="1"/>
      <x:c r="C170" s="1"/>
      <x:c r="D170" s="1"/>
      <x:c r="E170" s="1"/>
      <x:c r="F170" s="1"/>
      <x:c r="G170" s="1"/>
      <x:c r="H170" s="1"/>
      <x:c r="I170" s="1"/>
      <x:c r="J170" s="1"/>
      <x:c r="K170" s="1"/>
      <x:c r="L170" s="1"/>
      <x:c r="M170" s="1"/>
      <x:c r="N170" s="1"/>
      <x:c r="O170" s="1"/>
      <x:c r="P170" s="1"/>
      <x:c r="Q170" s="1"/>
    </x:row>
    <x:row r="171">
      <x:c r="A171" s="1"/>
      <x:c r="B171" s="1"/>
      <x:c r="C171" s="1"/>
      <x:c r="D171" s="1"/>
      <x:c r="E171" s="1"/>
      <x:c r="F171" s="1"/>
      <x:c r="G171" s="1"/>
      <x:c r="H171" s="1"/>
      <x:c r="I171" s="1"/>
      <x:c r="J171" s="1"/>
      <x:c r="K171" s="1"/>
      <x:c r="L171" s="1"/>
      <x:c r="M171" s="1"/>
      <x:c r="N171" s="1"/>
      <x:c r="O171" s="1"/>
      <x:c r="P171" s="1"/>
      <x:c r="Q171" s="1"/>
    </x:row>
    <x:row r="172">
      <x:c r="A172" s="1"/>
      <x:c r="B172" s="1"/>
      <x:c r="C172" s="1"/>
      <x:c r="D172" s="1"/>
      <x:c r="E172" s="1"/>
      <x:c r="F172" s="1"/>
      <x:c r="G172" s="1"/>
      <x:c r="H172" s="1"/>
      <x:c r="I172" s="1"/>
      <x:c r="J172" s="1"/>
      <x:c r="K172" s="1"/>
      <x:c r="L172" s="1"/>
      <x:c r="M172" s="1"/>
      <x:c r="N172" s="1"/>
      <x:c r="O172" s="1"/>
      <x:c r="P172" s="1"/>
      <x:c r="Q172" s="1"/>
    </x:row>
    <x:row r="173">
      <x:c r="A173" s="1"/>
      <x:c r="B173" s="1"/>
      <x:c r="C173" s="1"/>
      <x:c r="D173" s="1"/>
      <x:c r="E173" s="1"/>
      <x:c r="F173" s="1"/>
      <x:c r="G173" s="1"/>
      <x:c r="H173" s="1"/>
      <x:c r="I173" s="1"/>
      <x:c r="J173" s="1"/>
      <x:c r="K173" s="1"/>
      <x:c r="L173" s="1"/>
      <x:c r="M173" s="1"/>
      <x:c r="N173" s="1"/>
      <x:c r="O173" s="1"/>
      <x:c r="P173" s="1"/>
      <x:c r="Q173" s="1"/>
    </x:row>
    <x:row r="174">
      <x:c r="A174" s="1"/>
      <x:c r="B174" s="1"/>
      <x:c r="C174" s="1"/>
      <x:c r="D174" s="1"/>
      <x:c r="E174" s="1"/>
      <x:c r="F174" s="1"/>
      <x:c r="G174" s="1"/>
      <x:c r="H174" s="1"/>
      <x:c r="I174" s="1"/>
      <x:c r="J174" s="1"/>
      <x:c r="K174" s="1"/>
      <x:c r="L174" s="1"/>
      <x:c r="M174" s="1"/>
      <x:c r="N174" s="1"/>
      <x:c r="O174" s="1"/>
      <x:c r="P174" s="1"/>
      <x:c r="Q174" s="1"/>
    </x:row>
    <x:row r="175">
      <x:c r="A175" s="1"/>
      <x:c r="B175" s="1"/>
      <x:c r="C175" s="1"/>
      <x:c r="D175" s="1"/>
      <x:c r="E175" s="1"/>
      <x:c r="F175" s="1"/>
      <x:c r="G175" s="1"/>
      <x:c r="H175" s="1"/>
      <x:c r="I175" s="1"/>
      <x:c r="J175" s="1"/>
      <x:c r="K175" s="1"/>
      <x:c r="L175" s="1"/>
      <x:c r="M175" s="1"/>
      <x:c r="N175" s="1"/>
      <x:c r="O175" s="1"/>
      <x:c r="P175" s="1"/>
      <x:c r="Q175" s="1"/>
    </x:row>
    <x:row r="176">
      <x:c r="A176" s="1"/>
      <x:c r="B176" s="1"/>
      <x:c r="C176" s="1"/>
      <x:c r="D176" s="1"/>
      <x:c r="E176" s="1"/>
      <x:c r="F176" s="1"/>
      <x:c r="G176" s="1"/>
      <x:c r="H176" s="1"/>
      <x:c r="I176" s="1"/>
      <x:c r="J176" s="1"/>
      <x:c r="K176" s="1"/>
      <x:c r="L176" s="1"/>
      <x:c r="M176" s="1"/>
      <x:c r="N176" s="1"/>
      <x:c r="O176" s="1"/>
      <x:c r="P176" s="1"/>
      <x:c r="Q176" s="1"/>
    </x:row>
    <x:row r="177">
      <x:c r="A177" s="1"/>
      <x:c r="B177" s="1"/>
      <x:c r="C177" s="1"/>
      <x:c r="D177" s="1"/>
      <x:c r="E177" s="1"/>
      <x:c r="F177" s="1"/>
      <x:c r="G177" s="1"/>
      <x:c r="H177" s="1"/>
      <x:c r="I177" s="1"/>
      <x:c r="J177" s="1"/>
      <x:c r="K177" s="1"/>
      <x:c r="L177" s="1"/>
      <x:c r="M177" s="1"/>
      <x:c r="N177" s="1"/>
      <x:c r="O177" s="1"/>
      <x:c r="P177" s="1"/>
      <x:c r="Q177" s="1"/>
    </x:row>
    <x:row r="178">
      <x:c r="A178" s="1"/>
      <x:c r="B178" s="1"/>
      <x:c r="C178" s="1"/>
      <x:c r="D178" s="1"/>
      <x:c r="E178" s="1"/>
      <x:c r="F178" s="1"/>
      <x:c r="G178" s="1"/>
      <x:c r="H178" s="1"/>
      <x:c r="I178" s="1"/>
      <x:c r="J178" s="1"/>
      <x:c r="K178" s="1"/>
      <x:c r="L178" s="1"/>
      <x:c r="M178" s="1"/>
      <x:c r="N178" s="1"/>
      <x:c r="O178" s="1"/>
      <x:c r="P178" s="1"/>
      <x:c r="Q178" s="1"/>
    </x:row>
    <x:row r="179">
      <x:c r="A179" s="1"/>
      <x:c r="B179" s="1"/>
      <x:c r="C179" s="1"/>
      <x:c r="D179" s="1"/>
      <x:c r="E179" s="1"/>
      <x:c r="F179" s="1"/>
      <x:c r="G179" s="1"/>
      <x:c r="H179" s="1"/>
      <x:c r="I179" s="1"/>
      <x:c r="J179" s="1"/>
      <x:c r="K179" s="1"/>
      <x:c r="L179" s="1"/>
      <x:c r="M179" s="1"/>
      <x:c r="N179" s="1"/>
      <x:c r="O179" s="1"/>
      <x:c r="P179" s="1"/>
      <x:c r="Q179" s="1"/>
    </x:row>
    <x:row r="180">
      <x:c r="A180" s="1"/>
      <x:c r="B180" s="1"/>
      <x:c r="C180" s="1"/>
      <x:c r="D180" s="1"/>
      <x:c r="E180" s="1"/>
      <x:c r="F180" s="1"/>
      <x:c r="G180" s="1"/>
      <x:c r="H180" s="1"/>
      <x:c r="I180" s="1"/>
      <x:c r="J180" s="1"/>
      <x:c r="K180" s="1"/>
      <x:c r="L180" s="1"/>
      <x:c r="M180" s="1"/>
      <x:c r="N180" s="1"/>
      <x:c r="O180" s="1"/>
      <x:c r="P180" s="1"/>
      <x:c r="Q180" s="1"/>
    </x:row>
    <x:row r="181">
      <x:c r="A181" s="1"/>
      <x:c r="B181" s="1"/>
      <x:c r="C181" s="1"/>
      <x:c r="D181" s="1"/>
      <x:c r="E181" s="1"/>
      <x:c r="F181" s="1"/>
      <x:c r="G181" s="1"/>
      <x:c r="H181" s="1"/>
      <x:c r="I181" s="1"/>
      <x:c r="J181" s="1"/>
      <x:c r="K181" s="1"/>
      <x:c r="L181" s="1"/>
      <x:c r="M181" s="1"/>
      <x:c r="N181" s="1"/>
      <x:c r="O181" s="1"/>
      <x:c r="P181" s="1"/>
      <x:c r="Q181" s="1"/>
    </x:row>
    <x:row r="182">
      <x:c r="A182" s="1"/>
      <x:c r="B182" s="1"/>
      <x:c r="C182" s="1"/>
      <x:c r="D182" s="1"/>
      <x:c r="E182" s="1"/>
      <x:c r="F182" s="1"/>
      <x:c r="G182" s="1"/>
      <x:c r="H182" s="1"/>
      <x:c r="I182" s="1"/>
      <x:c r="J182" s="1"/>
      <x:c r="K182" s="1"/>
      <x:c r="L182" s="1"/>
      <x:c r="M182" s="1"/>
      <x:c r="N182" s="1"/>
      <x:c r="O182" s="1"/>
      <x:c r="P182" s="1"/>
      <x:c r="Q182" s="1"/>
    </x:row>
    <x:row r="183">
      <x:c r="A183" s="1"/>
      <x:c r="B183" s="1"/>
      <x:c r="C183" s="1"/>
      <x:c r="D183" s="1"/>
      <x:c r="E183" s="1"/>
      <x:c r="F183" s="1"/>
      <x:c r="G183" s="1"/>
      <x:c r="H183" s="1"/>
      <x:c r="I183" s="1"/>
      <x:c r="J183" s="1"/>
      <x:c r="K183" s="1"/>
      <x:c r="L183" s="1"/>
      <x:c r="M183" s="1"/>
      <x:c r="N183" s="1"/>
      <x:c r="O183" s="1"/>
      <x:c r="P183" s="1"/>
      <x:c r="Q183" s="1"/>
    </x:row>
    <x:row r="184">
      <x:c r="A184" s="1"/>
      <x:c r="B184" s="1"/>
      <x:c r="C184" s="1"/>
      <x:c r="D184" s="1"/>
      <x:c r="E184" s="1"/>
      <x:c r="F184" s="1"/>
      <x:c r="G184" s="1"/>
      <x:c r="H184" s="1"/>
      <x:c r="I184" s="1"/>
      <x:c r="J184" s="1"/>
      <x:c r="K184" s="1"/>
      <x:c r="L184" s="1"/>
      <x:c r="M184" s="1"/>
      <x:c r="N184" s="1"/>
      <x:c r="O184" s="1"/>
      <x:c r="P184" s="1"/>
      <x:c r="Q184" s="1"/>
    </x:row>
    <x:row r="185">
      <x:c r="A185" s="1"/>
      <x:c r="B185" s="1"/>
      <x:c r="C185" s="1"/>
      <x:c r="D185" s="1"/>
      <x:c r="E185" s="1"/>
      <x:c r="F185" s="1"/>
      <x:c r="G185" s="1"/>
      <x:c r="H185" s="1"/>
      <x:c r="I185" s="1"/>
      <x:c r="J185" s="1"/>
      <x:c r="K185" s="1"/>
      <x:c r="L185" s="1"/>
      <x:c r="M185" s="1"/>
      <x:c r="N185" s="1"/>
      <x:c r="O185" s="1"/>
      <x:c r="P185" s="1"/>
      <x:c r="Q185" s="1"/>
    </x:row>
    <x:row r="186">
      <x:c r="A186" s="1"/>
      <x:c r="B186" s="1"/>
      <x:c r="C186" s="1"/>
      <x:c r="D186" s="1"/>
      <x:c r="E186" s="1"/>
      <x:c r="F186" s="1"/>
      <x:c r="G186" s="1"/>
      <x:c r="H186" s="1"/>
      <x:c r="I186" s="1"/>
      <x:c r="J186" s="1"/>
      <x:c r="K186" s="1"/>
      <x:c r="L186" s="1"/>
      <x:c r="M186" s="1"/>
      <x:c r="N186" s="1"/>
      <x:c r="O186" s="1"/>
      <x:c r="P186" s="1"/>
      <x:c r="Q186" s="1"/>
    </x:row>
    <x:row r="187">
      <x:c r="A187" s="1"/>
      <x:c r="B187" s="1"/>
      <x:c r="C187" s="1"/>
      <x:c r="D187" s="1"/>
      <x:c r="E187" s="1"/>
      <x:c r="F187" s="1"/>
      <x:c r="G187" s="1"/>
      <x:c r="H187" s="1"/>
      <x:c r="I187" s="1"/>
      <x:c r="J187" s="1"/>
      <x:c r="K187" s="1"/>
      <x:c r="L187" s="1"/>
      <x:c r="M187" s="1"/>
      <x:c r="N187" s="1"/>
      <x:c r="O187" s="1"/>
      <x:c r="P187" s="1"/>
      <x:c r="Q187" s="1"/>
    </x:row>
    <x:row r="188">
      <x:c r="A188" s="1"/>
      <x:c r="B188" s="1"/>
      <x:c r="C188" s="1"/>
      <x:c r="D188" s="1"/>
      <x:c r="E188" s="1"/>
      <x:c r="F188" s="1"/>
      <x:c r="G188" s="1"/>
      <x:c r="H188" s="1"/>
      <x:c r="I188" s="1"/>
      <x:c r="J188" s="1"/>
      <x:c r="K188" s="1"/>
      <x:c r="L188" s="1"/>
      <x:c r="M188" s="1"/>
      <x:c r="N188" s="1"/>
      <x:c r="O188" s="1"/>
      <x:c r="P188" s="1"/>
      <x:c r="Q188" s="1"/>
    </x:row>
    <x:row r="189">
      <x:c r="A189" s="1"/>
      <x:c r="B189" s="1"/>
      <x:c r="C189" s="1"/>
      <x:c r="D189" s="1"/>
      <x:c r="E189" s="1"/>
      <x:c r="F189" s="1"/>
      <x:c r="G189" s="1"/>
      <x:c r="H189" s="1"/>
      <x:c r="I189" s="1"/>
      <x:c r="J189" s="1"/>
      <x:c r="K189" s="1"/>
      <x:c r="L189" s="1"/>
      <x:c r="M189" s="1"/>
      <x:c r="N189" s="1"/>
      <x:c r="O189" s="1"/>
      <x:c r="P189" s="1"/>
      <x:c r="Q189" s="1"/>
    </x:row>
    <x:row r="190">
      <x:c r="A190" s="1"/>
      <x:c r="B190" s="1"/>
      <x:c r="C190" s="1"/>
      <x:c r="D190" s="1"/>
      <x:c r="E190" s="1"/>
      <x:c r="F190" s="1"/>
      <x:c r="G190" s="1"/>
      <x:c r="H190" s="1"/>
      <x:c r="I190" s="1"/>
      <x:c r="J190" s="1"/>
      <x:c r="K190" s="1"/>
      <x:c r="L190" s="1"/>
      <x:c r="M190" s="1"/>
      <x:c r="N190" s="1"/>
      <x:c r="O190" s="1"/>
      <x:c r="P190" s="1"/>
      <x:c r="Q190" s="1"/>
    </x:row>
    <x:row r="191">
      <x:c r="A191" s="1"/>
      <x:c r="B191" s="1"/>
      <x:c r="C191" s="1"/>
      <x:c r="D191" s="1"/>
      <x:c r="E191" s="1"/>
      <x:c r="F191" s="1"/>
      <x:c r="G191" s="1"/>
      <x:c r="H191" s="1"/>
      <x:c r="I191" s="1"/>
      <x:c r="J191" s="1"/>
      <x:c r="K191" s="1"/>
      <x:c r="L191" s="1"/>
      <x:c r="M191" s="1"/>
      <x:c r="N191" s="1"/>
      <x:c r="O191" s="1"/>
      <x:c r="P191" s="1"/>
      <x:c r="Q191" s="1"/>
    </x:row>
    <x:row r="192">
      <x:c r="A192" s="1"/>
      <x:c r="B192" s="1"/>
      <x:c r="C192" s="1"/>
      <x:c r="D192" s="1"/>
      <x:c r="E192" s="1"/>
      <x:c r="F192" s="1"/>
      <x:c r="G192" s="1"/>
      <x:c r="H192" s="1"/>
      <x:c r="I192" s="1"/>
      <x:c r="J192" s="1"/>
      <x:c r="K192" s="1"/>
      <x:c r="L192" s="1"/>
      <x:c r="M192" s="1"/>
      <x:c r="N192" s="1"/>
      <x:c r="O192" s="1"/>
      <x:c r="P192" s="1"/>
      <x:c r="Q192" s="1"/>
    </x:row>
    <x:row r="193">
      <x:c r="A193" s="1"/>
      <x:c r="B193" s="1"/>
      <x:c r="C193" s="1"/>
      <x:c r="D193" s="1"/>
      <x:c r="E193" s="1"/>
      <x:c r="F193" s="1"/>
      <x:c r="G193" s="1"/>
      <x:c r="H193" s="1"/>
      <x:c r="I193" s="1"/>
      <x:c r="J193" s="1"/>
      <x:c r="K193" s="1"/>
      <x:c r="L193" s="1"/>
      <x:c r="M193" s="1"/>
      <x:c r="N193" s="1"/>
      <x:c r="O193" s="1"/>
      <x:c r="P193" s="1"/>
      <x:c r="Q193" s="1"/>
    </x:row>
    <x:row r="194">
      <x:c r="A194" s="1"/>
      <x:c r="B194" s="1"/>
      <x:c r="C194" s="1"/>
      <x:c r="D194" s="1"/>
      <x:c r="E194" s="1"/>
      <x:c r="F194" s="1"/>
      <x:c r="G194" s="1"/>
      <x:c r="H194" s="1"/>
      <x:c r="I194" s="1"/>
      <x:c r="J194" s="1"/>
      <x:c r="K194" s="1"/>
      <x:c r="L194" s="1"/>
      <x:c r="M194" s="1"/>
      <x:c r="N194" s="1"/>
      <x:c r="O194" s="1"/>
      <x:c r="P194" s="1"/>
      <x:c r="Q194" s="1"/>
    </x:row>
    <x:row r="195">
      <x:c r="A195" s="1"/>
      <x:c r="B195" s="1"/>
      <x:c r="C195" s="1"/>
      <x:c r="D195" s="1"/>
      <x:c r="E195" s="1"/>
      <x:c r="F195" s="1"/>
      <x:c r="G195" s="1"/>
      <x:c r="H195" s="1"/>
      <x:c r="I195" s="1"/>
      <x:c r="J195" s="1"/>
      <x:c r="K195" s="1"/>
      <x:c r="L195" s="1"/>
      <x:c r="M195" s="1"/>
      <x:c r="N195" s="1"/>
      <x:c r="O195" s="1"/>
      <x:c r="P195" s="1"/>
      <x:c r="Q195" s="1"/>
    </x:row>
    <x:row r="196">
      <x:c r="A196" s="1"/>
      <x:c r="B196" s="1"/>
      <x:c r="C196" s="1"/>
      <x:c r="D196" s="1"/>
      <x:c r="E196" s="1"/>
      <x:c r="F196" s="1"/>
      <x:c r="G196" s="1"/>
      <x:c r="H196" s="1"/>
      <x:c r="I196" s="1"/>
      <x:c r="J196" s="1"/>
      <x:c r="K196" s="1"/>
      <x:c r="L196" s="1"/>
      <x:c r="M196" s="1"/>
      <x:c r="N196" s="1"/>
      <x:c r="O196" s="1"/>
      <x:c r="P196" s="1"/>
      <x:c r="Q196" s="1"/>
    </x:row>
    <x:row r="197">
      <x:c r="A197" s="1"/>
      <x:c r="B197" s="1"/>
      <x:c r="C197" s="1"/>
      <x:c r="D197" s="1"/>
      <x:c r="E197" s="1"/>
      <x:c r="F197" s="1"/>
      <x:c r="G197" s="1"/>
      <x:c r="H197" s="1"/>
      <x:c r="I197" s="1"/>
      <x:c r="J197" s="1"/>
      <x:c r="K197" s="1"/>
      <x:c r="L197" s="1"/>
      <x:c r="M197" s="1"/>
      <x:c r="N197" s="1"/>
      <x:c r="O197" s="1"/>
      <x:c r="P197" s="1"/>
      <x:c r="Q197" s="1"/>
    </x:row>
    <x:row r="198">
      <x:c r="A198" s="1"/>
      <x:c r="B198" s="1"/>
      <x:c r="C198" s="1"/>
      <x:c r="D198" s="1"/>
      <x:c r="E198" s="1"/>
      <x:c r="F198" s="1"/>
      <x:c r="G198" s="1"/>
      <x:c r="H198" s="1"/>
      <x:c r="I198" s="1"/>
      <x:c r="J198" s="1"/>
      <x:c r="K198" s="1"/>
      <x:c r="L198" s="1"/>
      <x:c r="M198" s="1"/>
      <x:c r="N198" s="1"/>
      <x:c r="O198" s="1"/>
      <x:c r="P198" s="1"/>
      <x:c r="Q198" s="1"/>
    </x:row>
    <x:row r="199">
      <x:c r="A199" s="1"/>
      <x:c r="B199" s="1"/>
      <x:c r="C199" s="1"/>
      <x:c r="D199" s="1"/>
      <x:c r="E199" s="1"/>
      <x:c r="F199" s="1"/>
      <x:c r="G199" s="1"/>
      <x:c r="H199" s="1"/>
      <x:c r="I199" s="1"/>
      <x:c r="J199" s="1"/>
      <x:c r="K199" s="1"/>
      <x:c r="L199" s="1"/>
      <x:c r="M199" s="1"/>
      <x:c r="N199" s="1"/>
      <x:c r="O199" s="1"/>
      <x:c r="P199" s="1"/>
      <x:c r="Q199" s="1"/>
    </x:row>
    <x:row r="200">
      <x:c r="A200" s="1"/>
      <x:c r="B200" s="1"/>
      <x:c r="C200" s="1"/>
      <x:c r="D200" s="1"/>
      <x:c r="E200" s="1"/>
      <x:c r="F200" s="1"/>
      <x:c r="G200" s="1"/>
      <x:c r="H200" s="1"/>
      <x:c r="I200" s="1"/>
      <x:c r="J200" s="1"/>
      <x:c r="K200" s="1"/>
      <x:c r="L200" s="1"/>
      <x:c r="M200" s="1"/>
      <x:c r="N200" s="1"/>
      <x:c r="O200" s="1"/>
      <x:c r="P200" s="1"/>
      <x:c r="Q200" s="1"/>
    </x:row>
    <x:row r="201">
      <x:c r="A201" s="1"/>
      <x:c r="B201" s="1"/>
      <x:c r="C201" s="1"/>
      <x:c r="D201" s="1"/>
      <x:c r="E201" s="1"/>
      <x:c r="F201" s="1"/>
      <x:c r="G201" s="1"/>
      <x:c r="H201" s="1"/>
      <x:c r="I201" s="1"/>
      <x:c r="J201" s="1"/>
      <x:c r="K201" s="1"/>
      <x:c r="L201" s="1"/>
      <x:c r="M201" s="1"/>
      <x:c r="N201" s="1"/>
      <x:c r="O201" s="1"/>
      <x:c r="P201" s="1"/>
      <x:c r="Q201" s="1"/>
    </x:row>
    <x:row r="202">
      <x:c r="A202" s="1"/>
      <x:c r="B202" s="1"/>
      <x:c r="C202" s="1"/>
      <x:c r="D202" s="1"/>
      <x:c r="E202" s="1"/>
      <x:c r="F202" s="1"/>
      <x:c r="G202" s="1"/>
      <x:c r="H202" s="1"/>
      <x:c r="I202" s="1"/>
      <x:c r="J202" s="1"/>
      <x:c r="K202" s="1"/>
      <x:c r="L202" s="1"/>
      <x:c r="M202" s="1"/>
      <x:c r="N202" s="1"/>
      <x:c r="O202" s="1"/>
      <x:c r="P202" s="1"/>
      <x:c r="Q202" s="1"/>
    </x:row>
    <x:row r="203">
      <x:c r="A203" s="1"/>
      <x:c r="B203" s="1"/>
      <x:c r="C203" s="1"/>
      <x:c r="D203" s="1"/>
      <x:c r="E203" s="1"/>
      <x:c r="F203" s="1"/>
      <x:c r="G203" s="1"/>
      <x:c r="H203" s="1"/>
      <x:c r="I203" s="1"/>
      <x:c r="J203" s="1"/>
      <x:c r="K203" s="1"/>
      <x:c r="L203" s="1"/>
      <x:c r="M203" s="1"/>
      <x:c r="N203" s="1"/>
      <x:c r="O203" s="1"/>
      <x:c r="P203" s="1"/>
      <x:c r="Q203" s="1"/>
    </x:row>
    <x:row r="204">
      <x:c r="A204" s="1"/>
      <x:c r="B204" s="1"/>
      <x:c r="C204" s="1"/>
      <x:c r="D204" s="1"/>
      <x:c r="E204" s="1"/>
      <x:c r="F204" s="1"/>
      <x:c r="G204" s="1"/>
      <x:c r="H204" s="1"/>
      <x:c r="I204" s="1"/>
      <x:c r="J204" s="1"/>
      <x:c r="K204" s="1"/>
      <x:c r="L204" s="1"/>
      <x:c r="M204" s="1"/>
      <x:c r="N204" s="1"/>
      <x:c r="O204" s="1"/>
      <x:c r="P204" s="1"/>
      <x:c r="Q204" s="1"/>
    </x:row>
    <x:row r="205">
      <x:c r="A205" s="1"/>
      <x:c r="B205" s="1"/>
      <x:c r="C205" s="1"/>
      <x:c r="D205" s="1"/>
      <x:c r="E205" s="1"/>
      <x:c r="F205" s="1"/>
      <x:c r="G205" s="1"/>
      <x:c r="H205" s="1"/>
      <x:c r="I205" s="1"/>
      <x:c r="J205" s="1"/>
      <x:c r="K205" s="1"/>
      <x:c r="L205" s="1"/>
      <x:c r="M205" s="1"/>
      <x:c r="N205" s="1"/>
      <x:c r="O205" s="1"/>
      <x:c r="P205" s="1"/>
      <x:c r="Q205" s="1"/>
    </x:row>
    <x:row r="206">
      <x:c r="A206" s="1"/>
      <x:c r="B206" s="1"/>
      <x:c r="C206" s="1"/>
      <x:c r="D206" s="1"/>
      <x:c r="E206" s="1"/>
      <x:c r="F206" s="1"/>
      <x:c r="G206" s="1"/>
      <x:c r="H206" s="1"/>
      <x:c r="I206" s="1"/>
      <x:c r="J206" s="1"/>
      <x:c r="K206" s="1"/>
      <x:c r="L206" s="1"/>
      <x:c r="M206" s="1"/>
      <x:c r="N206" s="1"/>
      <x:c r="O206" s="1"/>
      <x:c r="P206" s="1"/>
      <x:c r="Q206" s="1"/>
    </x:row>
    <x:row r="207">
      <x:c r="A207" s="1"/>
      <x:c r="B207" s="1"/>
      <x:c r="C207" s="1"/>
      <x:c r="D207" s="1"/>
      <x:c r="E207" s="1"/>
      <x:c r="F207" s="1"/>
      <x:c r="G207" s="1"/>
      <x:c r="H207" s="1"/>
      <x:c r="I207" s="1"/>
      <x:c r="J207" s="1"/>
      <x:c r="K207" s="1"/>
      <x:c r="L207" s="1"/>
      <x:c r="M207" s="1"/>
      <x:c r="N207" s="1"/>
      <x:c r="O207" s="1"/>
      <x:c r="P207" s="1"/>
      <x:c r="Q207" s="1"/>
    </x:row>
    <x:row r="208">
      <x:c r="A208" s="1"/>
      <x:c r="B208" s="1"/>
      <x:c r="C208" s="1"/>
      <x:c r="D208" s="1"/>
      <x:c r="E208" s="1"/>
      <x:c r="F208" s="1"/>
      <x:c r="G208" s="1"/>
      <x:c r="H208" s="1"/>
      <x:c r="I208" s="1"/>
      <x:c r="J208" s="1"/>
      <x:c r="K208" s="1"/>
      <x:c r="L208" s="1"/>
      <x:c r="M208" s="1"/>
      <x:c r="N208" s="1"/>
      <x:c r="O208" s="1"/>
      <x:c r="P208" s="1"/>
      <x:c r="Q208" s="1"/>
    </x:row>
    <x:row r="209">
      <x:c r="A209" s="1"/>
      <x:c r="B209" s="1"/>
      <x:c r="C209" s="1"/>
      <x:c r="D209" s="1"/>
      <x:c r="E209" s="1"/>
      <x:c r="F209" s="1"/>
      <x:c r="G209" s="1"/>
      <x:c r="H209" s="1"/>
      <x:c r="I209" s="1"/>
      <x:c r="J209" s="1"/>
      <x:c r="K209" s="1"/>
      <x:c r="L209" s="1"/>
      <x:c r="M209" s="1"/>
      <x:c r="N209" s="1"/>
      <x:c r="O209" s="1"/>
      <x:c r="P209" s="1"/>
      <x:c r="Q209" s="1"/>
    </x:row>
    <x:row r="210">
      <x:c r="A210" s="1"/>
      <x:c r="B210" s="1"/>
      <x:c r="C210" s="1"/>
      <x:c r="D210" s="1"/>
      <x:c r="E210" s="1"/>
      <x:c r="F210" s="1"/>
      <x:c r="G210" s="1"/>
      <x:c r="H210" s="1"/>
      <x:c r="I210" s="1"/>
      <x:c r="J210" s="1"/>
      <x:c r="K210" s="1"/>
      <x:c r="L210" s="1"/>
      <x:c r="M210" s="1"/>
      <x:c r="N210" s="1"/>
      <x:c r="O210" s="1"/>
      <x:c r="P210" s="1"/>
      <x:c r="Q210" s="1"/>
    </x:row>
    <x:row r="211">
      <x:c r="A211" s="1"/>
      <x:c r="B211" s="1"/>
      <x:c r="C211" s="1"/>
      <x:c r="D211" s="1"/>
      <x:c r="E211" s="1"/>
      <x:c r="F211" s="1"/>
      <x:c r="G211" s="1"/>
      <x:c r="H211" s="1"/>
      <x:c r="I211" s="1"/>
      <x:c r="J211" s="1"/>
      <x:c r="K211" s="1"/>
      <x:c r="L211" s="1"/>
      <x:c r="M211" s="1"/>
      <x:c r="N211" s="1"/>
      <x:c r="O211" s="1"/>
      <x:c r="P211" s="1"/>
      <x:c r="Q211" s="1"/>
    </x:row>
    <x:row r="212">
      <x:c r="A212" s="1"/>
      <x:c r="B212" s="1"/>
      <x:c r="C212" s="1"/>
      <x:c r="D212" s="1"/>
      <x:c r="E212" s="1"/>
      <x:c r="F212" s="1"/>
      <x:c r="G212" s="1"/>
      <x:c r="H212" s="1"/>
      <x:c r="I212" s="1"/>
      <x:c r="J212" s="1"/>
      <x:c r="K212" s="1"/>
      <x:c r="L212" s="1"/>
      <x:c r="M212" s="1"/>
      <x:c r="N212" s="1"/>
      <x:c r="O212" s="1"/>
      <x:c r="P212" s="1"/>
      <x:c r="Q212" s="1"/>
    </x:row>
    <x:row r="213">
      <x:c r="A213" s="1"/>
      <x:c r="B213" s="1"/>
      <x:c r="C213" s="1"/>
      <x:c r="D213" s="1"/>
      <x:c r="E213" s="1"/>
      <x:c r="F213" s="1"/>
      <x:c r="G213" s="1"/>
      <x:c r="H213" s="1"/>
      <x:c r="I213" s="1"/>
      <x:c r="J213" s="1"/>
      <x:c r="K213" s="1"/>
      <x:c r="L213" s="1"/>
      <x:c r="M213" s="1"/>
      <x:c r="N213" s="1"/>
      <x:c r="O213" s="1"/>
      <x:c r="P213" s="1"/>
      <x:c r="Q213" s="1"/>
    </x:row>
    <x:row r="214">
      <x:c r="A214" s="1"/>
      <x:c r="B214" s="1"/>
      <x:c r="C214" s="1"/>
      <x:c r="D214" s="1"/>
      <x:c r="E214" s="1"/>
      <x:c r="F214" s="1"/>
      <x:c r="G214" s="1"/>
      <x:c r="H214" s="1"/>
      <x:c r="I214" s="1"/>
      <x:c r="J214" s="1"/>
      <x:c r="K214" s="1"/>
      <x:c r="L214" s="1"/>
      <x:c r="M214" s="1"/>
      <x:c r="N214" s="1"/>
      <x:c r="O214" s="1"/>
      <x:c r="P214" s="1"/>
      <x:c r="Q214" s="1"/>
    </x:row>
    <x:row r="215">
      <x:c r="A215" s="1"/>
      <x:c r="B215" s="1"/>
      <x:c r="C215" s="1"/>
      <x:c r="D215" s="1"/>
      <x:c r="E215" s="1"/>
      <x:c r="F215" s="1"/>
      <x:c r="G215" s="1"/>
      <x:c r="H215" s="1"/>
      <x:c r="I215" s="1"/>
      <x:c r="J215" s="1"/>
      <x:c r="K215" s="1"/>
      <x:c r="L215" s="1"/>
      <x:c r="M215" s="1"/>
      <x:c r="N215" s="1"/>
      <x:c r="O215" s="1"/>
      <x:c r="P215" s="1"/>
      <x:c r="Q215" s="1"/>
    </x:row>
    <x:row r="216">
      <x:c r="A216" s="1"/>
      <x:c r="B216" s="1"/>
      <x:c r="C216" s="1"/>
      <x:c r="D216" s="1"/>
      <x:c r="E216" s="1"/>
      <x:c r="F216" s="1"/>
      <x:c r="G216" s="1"/>
      <x:c r="H216" s="1"/>
      <x:c r="I216" s="1"/>
      <x:c r="J216" s="1"/>
      <x:c r="K216" s="1"/>
      <x:c r="L216" s="1"/>
      <x:c r="M216" s="1"/>
      <x:c r="N216" s="1"/>
      <x:c r="O216" s="1"/>
      <x:c r="P216" s="1"/>
      <x:c r="Q216" s="1"/>
    </x:row>
    <x:row r="217">
      <x:c r="A217" s="1"/>
      <x:c r="B217" s="1"/>
      <x:c r="C217" s="1"/>
      <x:c r="D217" s="1"/>
      <x:c r="E217" s="1"/>
      <x:c r="F217" s="1"/>
      <x:c r="G217" s="1"/>
      <x:c r="H217" s="1"/>
      <x:c r="I217" s="1"/>
      <x:c r="J217" s="1"/>
      <x:c r="K217" s="1"/>
      <x:c r="L217" s="1"/>
      <x:c r="M217" s="1"/>
      <x:c r="N217" s="1"/>
      <x:c r="O217" s="1"/>
      <x:c r="P217" s="1"/>
      <x:c r="Q217" s="1"/>
    </x:row>
    <x:row r="218">
      <x:c r="A218" s="1"/>
      <x:c r="B218" s="1"/>
      <x:c r="C218" s="1"/>
      <x:c r="D218" s="1"/>
      <x:c r="E218" s="1"/>
      <x:c r="F218" s="1"/>
      <x:c r="G218" s="1"/>
      <x:c r="H218" s="1"/>
      <x:c r="I218" s="1"/>
      <x:c r="J218" s="1"/>
      <x:c r="K218" s="1"/>
      <x:c r="L218" s="1"/>
      <x:c r="M218" s="1"/>
      <x:c r="N218" s="1"/>
      <x:c r="O218" s="1"/>
      <x:c r="P218" s="1"/>
      <x:c r="Q218" s="1"/>
    </x:row>
    <x:row r="219">
      <x:c r="A219" s="1"/>
      <x:c r="B219" s="1"/>
      <x:c r="C219" s="1"/>
      <x:c r="D219" s="1"/>
      <x:c r="E219" s="1"/>
      <x:c r="F219" s="1"/>
      <x:c r="G219" s="1"/>
      <x:c r="H219" s="1"/>
      <x:c r="I219" s="1"/>
      <x:c r="J219" s="1"/>
      <x:c r="K219" s="1"/>
      <x:c r="L219" s="1"/>
      <x:c r="M219" s="1"/>
      <x:c r="N219" s="1"/>
      <x:c r="O219" s="1"/>
      <x:c r="P219" s="1"/>
      <x:c r="Q219" s="1"/>
    </x:row>
    <x:row r="220">
      <x:c r="A220" s="1"/>
      <x:c r="B220" s="1"/>
      <x:c r="C220" s="1"/>
      <x:c r="D220" s="1"/>
      <x:c r="E220" s="1"/>
      <x:c r="F220" s="1"/>
      <x:c r="G220" s="1"/>
      <x:c r="H220" s="1"/>
      <x:c r="I220" s="1"/>
      <x:c r="J220" s="1"/>
      <x:c r="K220" s="1"/>
      <x:c r="L220" s="1"/>
      <x:c r="M220" s="1"/>
      <x:c r="N220" s="1"/>
      <x:c r="O220" s="1"/>
      <x:c r="P220" s="1"/>
      <x:c r="Q220" s="1"/>
    </x:row>
    <x:row r="221">
      <x:c r="A221" s="1"/>
      <x:c r="B221" s="1"/>
      <x:c r="C221" s="1"/>
      <x:c r="D221" s="1"/>
      <x:c r="E221" s="1"/>
      <x:c r="F221" s="1"/>
      <x:c r="G221" s="1"/>
      <x:c r="H221" s="1"/>
      <x:c r="I221" s="1"/>
      <x:c r="J221" s="1"/>
      <x:c r="K221" s="1"/>
      <x:c r="L221" s="1"/>
      <x:c r="M221" s="1"/>
      <x:c r="N221" s="1"/>
      <x:c r="O221" s="1"/>
      <x:c r="P221" s="1"/>
      <x:c r="Q221" s="1"/>
    </x:row>
    <x:row r="222">
      <x:c r="A222" s="1"/>
      <x:c r="B222" s="1"/>
      <x:c r="C222" s="1"/>
      <x:c r="D222" s="1"/>
      <x:c r="E222" s="1"/>
      <x:c r="F222" s="1"/>
      <x:c r="G222" s="1"/>
      <x:c r="H222" s="1"/>
      <x:c r="I222" s="1"/>
      <x:c r="J222" s="1"/>
      <x:c r="K222" s="1"/>
      <x:c r="L222" s="1"/>
      <x:c r="M222" s="1"/>
      <x:c r="N222" s="1"/>
      <x:c r="O222" s="1"/>
      <x:c r="P222" s="1"/>
      <x:c r="Q222" s="1"/>
    </x:row>
    <x:row r="223">
      <x:c r="A223" s="1"/>
      <x:c r="B223" s="1"/>
      <x:c r="C223" s="1"/>
      <x:c r="D223" s="1"/>
      <x:c r="E223" s="1"/>
      <x:c r="F223" s="1"/>
      <x:c r="G223" s="1"/>
      <x:c r="H223" s="1"/>
      <x:c r="I223" s="1"/>
      <x:c r="J223" s="1"/>
      <x:c r="K223" s="1"/>
      <x:c r="L223" s="1"/>
      <x:c r="M223" s="1"/>
      <x:c r="N223" s="1"/>
      <x:c r="O223" s="1"/>
      <x:c r="P223" s="1"/>
      <x:c r="Q223" s="1"/>
    </x:row>
    <x:row r="224">
      <x:c r="A224" s="1"/>
      <x:c r="B224" s="1"/>
      <x:c r="C224" s="1"/>
      <x:c r="D224" s="1"/>
      <x:c r="E224" s="1"/>
      <x:c r="F224" s="1"/>
      <x:c r="G224" s="1"/>
      <x:c r="H224" s="1"/>
      <x:c r="I224" s="1"/>
      <x:c r="J224" s="1"/>
      <x:c r="K224" s="1"/>
      <x:c r="L224" s="1"/>
      <x:c r="M224" s="1"/>
      <x:c r="N224" s="1"/>
      <x:c r="O224" s="1"/>
      <x:c r="P224" s="1"/>
      <x:c r="Q224" s="1"/>
    </x:row>
    <x:row r="225">
      <x:c r="A225" s="1"/>
      <x:c r="B225" s="1"/>
      <x:c r="C225" s="1"/>
      <x:c r="D225" s="1"/>
      <x:c r="E225" s="1"/>
      <x:c r="F225" s="1"/>
      <x:c r="G225" s="1"/>
      <x:c r="H225" s="1"/>
      <x:c r="I225" s="1"/>
      <x:c r="J225" s="1"/>
      <x:c r="K225" s="1"/>
      <x:c r="L225" s="1"/>
      <x:c r="M225" s="1"/>
      <x:c r="N225" s="1"/>
      <x:c r="O225" s="1"/>
      <x:c r="P225" s="1"/>
      <x:c r="Q225" s="1"/>
    </x:row>
    <x:row r="226">
      <x:c r="A226" s="1"/>
      <x:c r="B226" s="1"/>
      <x:c r="C226" s="1"/>
      <x:c r="D226" s="1"/>
      <x:c r="E226" s="1"/>
      <x:c r="F226" s="1"/>
      <x:c r="G226" s="1"/>
      <x:c r="H226" s="1"/>
      <x:c r="I226" s="1"/>
      <x:c r="J226" s="1"/>
      <x:c r="K226" s="1"/>
      <x:c r="L226" s="1"/>
      <x:c r="M226" s="1"/>
      <x:c r="N226" s="1"/>
      <x:c r="O226" s="1"/>
      <x:c r="P226" s="1"/>
      <x:c r="Q226" s="1"/>
    </x:row>
    <x:row r="227">
      <x:c r="A227" s="1"/>
      <x:c r="B227" s="1"/>
      <x:c r="C227" s="1"/>
      <x:c r="D227" s="1"/>
      <x:c r="E227" s="1"/>
      <x:c r="F227" s="1"/>
      <x:c r="G227" s="1"/>
      <x:c r="H227" s="1"/>
      <x:c r="I227" s="1"/>
      <x:c r="J227" s="1"/>
      <x:c r="K227" s="1"/>
      <x:c r="L227" s="1"/>
      <x:c r="M227" s="1"/>
      <x:c r="N227" s="1"/>
      <x:c r="O227" s="1"/>
      <x:c r="P227" s="1"/>
      <x:c r="Q227" s="1"/>
    </x:row>
    <x:row r="228">
      <x:c r="A228" s="1"/>
      <x:c r="B228" s="1"/>
      <x:c r="C228" s="1"/>
      <x:c r="D228" s="1"/>
      <x:c r="E228" s="1"/>
      <x:c r="F228" s="1"/>
      <x:c r="G228" s="1"/>
      <x:c r="H228" s="1"/>
      <x:c r="I228" s="1"/>
      <x:c r="J228" s="1"/>
      <x:c r="K228" s="1"/>
      <x:c r="L228" s="1"/>
      <x:c r="M228" s="1"/>
      <x:c r="N228" s="1"/>
      <x:c r="O228" s="1"/>
      <x:c r="P228" s="1"/>
      <x:c r="Q228" s="1"/>
    </x:row>
    <x:row r="229">
      <x:c r="A229" s="1"/>
      <x:c r="B229" s="1"/>
      <x:c r="C229" s="1"/>
      <x:c r="D229" s="1"/>
      <x:c r="E229" s="1"/>
      <x:c r="F229" s="1"/>
      <x:c r="G229" s="1"/>
      <x:c r="H229" s="1"/>
      <x:c r="I229" s="1"/>
      <x:c r="J229" s="1"/>
      <x:c r="K229" s="1"/>
      <x:c r="L229" s="1"/>
      <x:c r="M229" s="1"/>
      <x:c r="N229" s="1"/>
      <x:c r="O229" s="1"/>
      <x:c r="P229" s="1"/>
      <x:c r="Q229" s="1"/>
    </x:row>
    <x:row r="230">
      <x:c r="A230" s="1"/>
      <x:c r="B230" s="1"/>
      <x:c r="C230" s="1"/>
      <x:c r="D230" s="1"/>
      <x:c r="E230" s="1"/>
      <x:c r="F230" s="1"/>
      <x:c r="G230" s="1"/>
      <x:c r="H230" s="1"/>
      <x:c r="I230" s="1"/>
      <x:c r="J230" s="1"/>
      <x:c r="K230" s="1"/>
      <x:c r="L230" s="1"/>
      <x:c r="M230" s="1"/>
      <x:c r="N230" s="1"/>
      <x:c r="O230" s="1"/>
      <x:c r="P230" s="1"/>
      <x:c r="Q230" s="1"/>
    </x:row>
    <x:row r="231">
      <x:c r="A231" s="1"/>
      <x:c r="B231" s="1"/>
      <x:c r="C231" s="1"/>
      <x:c r="D231" s="1"/>
      <x:c r="E231" s="1"/>
      <x:c r="F231" s="1"/>
      <x:c r="G231" s="1"/>
      <x:c r="H231" s="1"/>
      <x:c r="I231" s="1"/>
      <x:c r="J231" s="1"/>
      <x:c r="K231" s="1"/>
      <x:c r="L231" s="1"/>
      <x:c r="M231" s="1"/>
      <x:c r="N231" s="1"/>
      <x:c r="O231" s="1"/>
      <x:c r="P231" s="1"/>
      <x:c r="Q231" s="1"/>
    </x:row>
    <x:row r="232">
      <x:c r="A232" s="1"/>
      <x:c r="B232" s="1"/>
      <x:c r="C232" s="1"/>
      <x:c r="D232" s="1"/>
      <x:c r="E232" s="1"/>
      <x:c r="F232" s="1"/>
      <x:c r="G232" s="1"/>
      <x:c r="H232" s="1"/>
      <x:c r="I232" s="1"/>
      <x:c r="J232" s="1"/>
      <x:c r="K232" s="1"/>
      <x:c r="L232" s="1"/>
      <x:c r="M232" s="1"/>
      <x:c r="N232" s="1"/>
      <x:c r="O232" s="1"/>
      <x:c r="P232" s="1"/>
      <x:c r="Q232" s="1"/>
    </x:row>
    <x:row r="233">
      <x:c r="A233" s="1"/>
      <x:c r="B233" s="1"/>
      <x:c r="C233" s="1"/>
      <x:c r="D233" s="1"/>
      <x:c r="E233" s="1"/>
      <x:c r="F233" s="1"/>
      <x:c r="G233" s="1"/>
      <x:c r="H233" s="1"/>
      <x:c r="I233" s="1"/>
      <x:c r="J233" s="1"/>
      <x:c r="K233" s="1"/>
      <x:c r="L233" s="1"/>
      <x:c r="M233" s="1"/>
      <x:c r="N233" s="1"/>
      <x:c r="O233" s="1"/>
      <x:c r="P233" s="1"/>
      <x:c r="Q233" s="1"/>
    </x:row>
    <x:row r="234">
      <x:c r="A234" s="1"/>
      <x:c r="B234" s="1"/>
      <x:c r="C234" s="1"/>
      <x:c r="D234" s="1"/>
      <x:c r="E234" s="1"/>
      <x:c r="F234" s="1"/>
      <x:c r="G234" s="1"/>
      <x:c r="H234" s="1"/>
      <x:c r="I234" s="1"/>
      <x:c r="J234" s="1"/>
      <x:c r="K234" s="1"/>
      <x:c r="L234" s="1"/>
      <x:c r="M234" s="1"/>
      <x:c r="N234" s="1"/>
      <x:c r="O234" s="1"/>
      <x:c r="P234" s="1"/>
      <x:c r="Q234" s="1"/>
    </x:row>
    <x:row r="235">
      <x:c r="A235" s="1"/>
      <x:c r="B235" s="1"/>
      <x:c r="C235" s="1"/>
      <x:c r="D235" s="1"/>
      <x:c r="E235" s="1"/>
      <x:c r="F235" s="1"/>
      <x:c r="G235" s="1"/>
      <x:c r="H235" s="1"/>
      <x:c r="I235" s="1"/>
      <x:c r="J235" s="1"/>
      <x:c r="K235" s="1"/>
      <x:c r="L235" s="1"/>
      <x:c r="M235" s="1"/>
      <x:c r="N235" s="1"/>
      <x:c r="O235" s="1"/>
      <x:c r="P235" s="1"/>
      <x:c r="Q235" s="1"/>
    </x:row>
    <x:row r="236">
      <x:c r="A236" s="1"/>
      <x:c r="B236" s="1"/>
      <x:c r="C236" s="1"/>
      <x:c r="D236" s="1"/>
      <x:c r="E236" s="1"/>
      <x:c r="F236" s="1"/>
      <x:c r="G236" s="1"/>
      <x:c r="H236" s="1"/>
      <x:c r="I236" s="1"/>
      <x:c r="J236" s="1"/>
      <x:c r="K236" s="1"/>
      <x:c r="L236" s="1"/>
      <x:c r="M236" s="1"/>
      <x:c r="N236" s="1"/>
      <x:c r="O236" s="1"/>
      <x:c r="P236" s="1"/>
      <x:c r="Q236" s="1"/>
    </x:row>
    <x:row r="237">
      <x:c r="A237" s="1"/>
      <x:c r="B237" s="1"/>
      <x:c r="C237" s="1"/>
      <x:c r="D237" s="1"/>
      <x:c r="E237" s="1"/>
      <x:c r="F237" s="1"/>
      <x:c r="G237" s="1"/>
      <x:c r="H237" s="1"/>
      <x:c r="I237" s="1"/>
      <x:c r="J237" s="1"/>
      <x:c r="K237" s="1"/>
      <x:c r="L237" s="1"/>
      <x:c r="M237" s="1"/>
      <x:c r="N237" s="1"/>
      <x:c r="O237" s="1"/>
      <x:c r="P237" s="1"/>
      <x:c r="Q237" s="1"/>
    </x:row>
    <x:row r="238">
      <x:c r="A238" s="1"/>
      <x:c r="B238" s="1"/>
      <x:c r="C238" s="1"/>
      <x:c r="D238" s="1"/>
      <x:c r="E238" s="1"/>
      <x:c r="F238" s="1"/>
      <x:c r="G238" s="1"/>
      <x:c r="H238" s="1"/>
      <x:c r="I238" s="1"/>
      <x:c r="J238" s="1"/>
      <x:c r="K238" s="1"/>
      <x:c r="L238" s="1"/>
      <x:c r="M238" s="1"/>
      <x:c r="N238" s="1"/>
      <x:c r="O238" s="1"/>
      <x:c r="P238" s="1"/>
      <x:c r="Q238" s="1"/>
    </x:row>
    <x:row r="239">
      <x:c r="A239" s="1"/>
      <x:c r="B239" s="1"/>
      <x:c r="C239" s="1"/>
      <x:c r="D239" s="1"/>
      <x:c r="E239" s="1"/>
      <x:c r="F239" s="1"/>
      <x:c r="G239" s="1"/>
      <x:c r="H239" s="1"/>
      <x:c r="I239" s="1"/>
      <x:c r="J239" s="1"/>
      <x:c r="K239" s="1"/>
      <x:c r="L239" s="1"/>
      <x:c r="M239" s="1"/>
      <x:c r="N239" s="1"/>
      <x:c r="O239" s="1"/>
      <x:c r="P239" s="1"/>
      <x:c r="Q239" s="1"/>
    </x:row>
    <x:row r="240">
      <x:c r="A240" s="1"/>
      <x:c r="B240" s="1"/>
      <x:c r="C240" s="1"/>
      <x:c r="D240" s="1"/>
      <x:c r="E240" s="1"/>
      <x:c r="F240" s="1"/>
      <x:c r="G240" s="1"/>
      <x:c r="H240" s="1"/>
      <x:c r="I240" s="1"/>
      <x:c r="J240" s="1"/>
      <x:c r="K240" s="1"/>
      <x:c r="L240" s="1"/>
      <x:c r="M240" s="1"/>
      <x:c r="N240" s="1"/>
      <x:c r="O240" s="1"/>
      <x:c r="P240" s="1"/>
      <x:c r="Q240" s="1"/>
    </x:row>
    <x:row r="241">
      <x:c r="A241" s="1"/>
      <x:c r="B241" s="1"/>
      <x:c r="C241" s="1"/>
      <x:c r="D241" s="1"/>
      <x:c r="E241" s="1"/>
      <x:c r="F241" s="1"/>
      <x:c r="G241" s="1"/>
      <x:c r="H241" s="1"/>
      <x:c r="I241" s="1"/>
      <x:c r="J241" s="1"/>
      <x:c r="K241" s="1"/>
      <x:c r="L241" s="1"/>
      <x:c r="M241" s="1"/>
      <x:c r="N241" s="1"/>
      <x:c r="O241" s="1"/>
      <x:c r="P241" s="1"/>
      <x:c r="Q241" s="1"/>
    </x:row>
    <x:row r="242">
      <x:c r="A242" s="1"/>
      <x:c r="B242" s="1"/>
      <x:c r="C242" s="1"/>
      <x:c r="D242" s="1"/>
      <x:c r="E242" s="1"/>
      <x:c r="F242" s="1"/>
      <x:c r="G242" s="1"/>
      <x:c r="H242" s="1"/>
      <x:c r="I242" s="1"/>
      <x:c r="J242" s="1"/>
      <x:c r="K242" s="1"/>
      <x:c r="L242" s="1"/>
      <x:c r="M242" s="1"/>
      <x:c r="N242" s="1"/>
      <x:c r="O242" s="1"/>
      <x:c r="P242" s="1"/>
      <x:c r="Q242" s="1"/>
    </x:row>
    <x:row r="243">
      <x:c r="A243" s="1"/>
      <x:c r="B243" s="1"/>
      <x:c r="C243" s="1"/>
      <x:c r="D243" s="1"/>
      <x:c r="E243" s="1"/>
      <x:c r="F243" s="1"/>
      <x:c r="G243" s="1"/>
      <x:c r="H243" s="1"/>
      <x:c r="I243" s="1"/>
      <x:c r="J243" s="1"/>
      <x:c r="K243" s="1"/>
      <x:c r="L243" s="1"/>
      <x:c r="M243" s="1"/>
      <x:c r="N243" s="1"/>
      <x:c r="O243" s="1"/>
      <x:c r="P243" s="1"/>
      <x:c r="Q243" s="1"/>
    </x:row>
    <x:row r="244">
      <x:c r="A244" s="1"/>
      <x:c r="B244" s="1"/>
      <x:c r="C244" s="1"/>
      <x:c r="D244" s="1"/>
      <x:c r="E244" s="1"/>
      <x:c r="F244" s="1"/>
      <x:c r="G244" s="1"/>
      <x:c r="H244" s="1"/>
      <x:c r="I244" s="1"/>
      <x:c r="J244" s="1"/>
      <x:c r="K244" s="1"/>
      <x:c r="L244" s="1"/>
      <x:c r="M244" s="1"/>
      <x:c r="N244" s="1"/>
      <x:c r="O244" s="1"/>
      <x:c r="P244" s="1"/>
      <x:c r="Q244" s="1"/>
    </x:row>
    <x:row r="245">
      <x:c r="A245" s="1"/>
      <x:c r="B245" s="1"/>
      <x:c r="C245" s="1"/>
      <x:c r="D245" s="1"/>
      <x:c r="E245" s="1"/>
      <x:c r="F245" s="1"/>
      <x:c r="G245" s="1"/>
      <x:c r="H245" s="1"/>
      <x:c r="I245" s="1"/>
      <x:c r="J245" s="1"/>
      <x:c r="K245" s="1"/>
      <x:c r="L245" s="1"/>
      <x:c r="M245" s="1"/>
      <x:c r="N245" s="1"/>
      <x:c r="O245" s="1"/>
      <x:c r="P245" s="1"/>
      <x:c r="Q245" s="1"/>
    </x:row>
    <x:row r="246">
      <x:c r="A246" s="1"/>
      <x:c r="B246" s="1"/>
      <x:c r="C246" s="1"/>
      <x:c r="D246" s="1"/>
      <x:c r="E246" s="1"/>
      <x:c r="F246" s="1"/>
      <x:c r="G246" s="1"/>
      <x:c r="H246" s="1"/>
      <x:c r="I246" s="1"/>
      <x:c r="J246" s="1"/>
      <x:c r="K246" s="1"/>
      <x:c r="L246" s="1"/>
      <x:c r="M246" s="1"/>
      <x:c r="N246" s="1"/>
      <x:c r="O246" s="1"/>
      <x:c r="P246" s="1"/>
      <x:c r="Q246" s="1"/>
    </x:row>
    <x:row r="247">
      <x:c r="A247" s="1"/>
      <x:c r="B247" s="1"/>
      <x:c r="C247" s="1"/>
      <x:c r="D247" s="1"/>
      <x:c r="E247" s="1"/>
      <x:c r="F247" s="1"/>
      <x:c r="G247" s="1"/>
      <x:c r="H247" s="1"/>
      <x:c r="I247" s="1"/>
      <x:c r="J247" s="1"/>
      <x:c r="K247" s="1"/>
      <x:c r="L247" s="1"/>
      <x:c r="M247" s="1"/>
      <x:c r="N247" s="1"/>
      <x:c r="O247" s="1"/>
      <x:c r="P247" s="1"/>
      <x:c r="Q247" s="1"/>
    </x:row>
    <x:row r="248">
      <x:c r="A248" s="1"/>
      <x:c r="B248" s="1"/>
      <x:c r="C248" s="1"/>
      <x:c r="D248" s="1"/>
      <x:c r="E248" s="1"/>
      <x:c r="F248" s="1"/>
      <x:c r="G248" s="1"/>
      <x:c r="H248" s="1"/>
      <x:c r="I248" s="1"/>
      <x:c r="J248" s="1"/>
      <x:c r="K248" s="1"/>
      <x:c r="L248" s="1"/>
      <x:c r="M248" s="1"/>
      <x:c r="N248" s="1"/>
      <x:c r="O248" s="1"/>
      <x:c r="P248" s="1"/>
      <x:c r="Q248" s="1"/>
    </x:row>
    <x:row r="249">
      <x:c r="A249" s="1"/>
      <x:c r="B249" s="1"/>
      <x:c r="C249" s="1"/>
      <x:c r="D249" s="1"/>
      <x:c r="E249" s="1"/>
      <x:c r="F249" s="1"/>
      <x:c r="G249" s="1"/>
      <x:c r="H249" s="1"/>
      <x:c r="I249" s="1"/>
      <x:c r="J249" s="1"/>
      <x:c r="K249" s="1"/>
      <x:c r="L249" s="1"/>
      <x:c r="M249" s="1"/>
      <x:c r="N249" s="1"/>
      <x:c r="O249" s="1"/>
      <x:c r="P249" s="1"/>
      <x:c r="Q249" s="1"/>
    </x:row>
    <x:row r="250">
      <x:c r="A250" s="1"/>
      <x:c r="B250" s="1"/>
      <x:c r="C250" s="1"/>
      <x:c r="D250" s="1"/>
      <x:c r="E250" s="1"/>
      <x:c r="F250" s="1"/>
      <x:c r="G250" s="1"/>
      <x:c r="H250" s="1"/>
      <x:c r="I250" s="1"/>
      <x:c r="J250" s="1"/>
      <x:c r="K250" s="1"/>
      <x:c r="L250" s="1"/>
      <x:c r="M250" s="1"/>
      <x:c r="N250" s="1"/>
      <x:c r="O250" s="1"/>
      <x:c r="P250" s="1"/>
      <x:c r="Q250" s="1"/>
    </x:row>
    <x:row r="251">
      <x:c r="A251" s="1"/>
      <x:c r="B251" s="1"/>
      <x:c r="C251" s="1"/>
      <x:c r="D251" s="1"/>
      <x:c r="E251" s="1"/>
      <x:c r="F251" s="1"/>
      <x:c r="G251" s="1"/>
      <x:c r="H251" s="1"/>
      <x:c r="I251" s="1"/>
      <x:c r="J251" s="1"/>
      <x:c r="K251" s="1"/>
      <x:c r="L251" s="1"/>
      <x:c r="M251" s="1"/>
      <x:c r="N251" s="1"/>
      <x:c r="O251" s="1"/>
      <x:c r="P251" s="1"/>
      <x:c r="Q251" s="1"/>
    </x:row>
    <x:row r="252">
      <x:c r="A252" s="1"/>
      <x:c r="B252" s="1"/>
      <x:c r="C252" s="1"/>
      <x:c r="D252" s="1"/>
      <x:c r="E252" s="1"/>
      <x:c r="F252" s="1"/>
      <x:c r="G252" s="1"/>
      <x:c r="H252" s="1"/>
      <x:c r="I252" s="1"/>
      <x:c r="J252" s="1"/>
      <x:c r="K252" s="1"/>
      <x:c r="L252" s="1"/>
      <x:c r="M252" s="1"/>
      <x:c r="N252" s="1"/>
      <x:c r="O252" s="1"/>
      <x:c r="P252" s="1"/>
      <x:c r="Q252" s="1"/>
    </x:row>
    <x:row r="253">
      <x:c r="A253" s="1"/>
      <x:c r="B253" s="1"/>
      <x:c r="C253" s="1"/>
      <x:c r="D253" s="1"/>
      <x:c r="E253" s="1"/>
      <x:c r="F253" s="1"/>
      <x:c r="G253" s="1"/>
      <x:c r="H253" s="1"/>
      <x:c r="I253" s="1"/>
      <x:c r="J253" s="1"/>
      <x:c r="K253" s="1"/>
      <x:c r="L253" s="1"/>
      <x:c r="M253" s="1"/>
      <x:c r="N253" s="1"/>
      <x:c r="O253" s="1"/>
      <x:c r="P253" s="1"/>
      <x:c r="Q253" s="1"/>
    </x:row>
    <x:row r="254">
      <x:c r="A254" s="1"/>
      <x:c r="B254" s="1"/>
      <x:c r="C254" s="1"/>
      <x:c r="D254" s="1"/>
      <x:c r="E254" s="1"/>
      <x:c r="F254" s="1"/>
      <x:c r="G254" s="1"/>
      <x:c r="H254" s="1"/>
      <x:c r="I254" s="1"/>
      <x:c r="J254" s="1"/>
      <x:c r="K254" s="1"/>
      <x:c r="L254" s="1"/>
      <x:c r="M254" s="1"/>
      <x:c r="N254" s="1"/>
      <x:c r="O254" s="1"/>
      <x:c r="P254" s="1"/>
      <x:c r="Q254" s="1"/>
    </x:row>
    <x:row r="255">
      <x:c r="A255" s="1"/>
      <x:c r="B255" s="1"/>
      <x:c r="C255" s="1"/>
      <x:c r="D255" s="1"/>
      <x:c r="E255" s="1"/>
      <x:c r="F255" s="1"/>
      <x:c r="G255" s="1"/>
      <x:c r="H255" s="1"/>
      <x:c r="I255" s="1"/>
      <x:c r="J255" s="1"/>
      <x:c r="K255" s="1"/>
      <x:c r="L255" s="1"/>
      <x:c r="M255" s="1"/>
      <x:c r="N255" s="1"/>
      <x:c r="O255" s="1"/>
      <x:c r="P255" s="1"/>
      <x:c r="Q255" s="1"/>
    </x:row>
    <x:row r="256">
      <x:c r="A256" s="1"/>
      <x:c r="B256" s="1"/>
      <x:c r="C256" s="1"/>
      <x:c r="D256" s="1"/>
      <x:c r="E256" s="1"/>
      <x:c r="F256" s="1"/>
      <x:c r="G256" s="1"/>
      <x:c r="H256" s="1"/>
      <x:c r="I256" s="1"/>
      <x:c r="J256" s="1"/>
      <x:c r="K256" s="1"/>
      <x:c r="L256" s="1"/>
      <x:c r="M256" s="1"/>
      <x:c r="N256" s="1"/>
      <x:c r="O256" s="1"/>
      <x:c r="P256" s="1"/>
      <x:c r="Q256" s="1"/>
    </x:row>
    <x:row r="257">
      <x:c r="A257" s="1"/>
      <x:c r="B257" s="1"/>
      <x:c r="C257" s="1"/>
      <x:c r="D257" s="1"/>
      <x:c r="E257" s="1"/>
      <x:c r="F257" s="1"/>
      <x:c r="G257" s="1"/>
      <x:c r="H257" s="1"/>
      <x:c r="I257" s="1"/>
      <x:c r="J257" s="1"/>
      <x:c r="K257" s="1"/>
      <x:c r="L257" s="1"/>
      <x:c r="M257" s="1"/>
      <x:c r="N257" s="1"/>
      <x:c r="O257" s="1"/>
      <x:c r="P257" s="1"/>
      <x:c r="Q257" s="1"/>
    </x:row>
    <x:row r="258">
      <x:c r="A258" s="1"/>
      <x:c r="B258" s="1"/>
      <x:c r="C258" s="1"/>
      <x:c r="D258" s="1"/>
      <x:c r="E258" s="1"/>
      <x:c r="F258" s="1"/>
      <x:c r="G258" s="1"/>
      <x:c r="H258" s="1"/>
      <x:c r="I258" s="1"/>
      <x:c r="J258" s="1"/>
      <x:c r="K258" s="1"/>
      <x:c r="L258" s="1"/>
      <x:c r="M258" s="1"/>
      <x:c r="N258" s="1"/>
      <x:c r="O258" s="1"/>
      <x:c r="P258" s="1"/>
      <x:c r="Q258" s="1"/>
    </x:row>
    <x:row r="259">
      <x:c r="A259" s="1"/>
      <x:c r="B259" s="1"/>
      <x:c r="C259" s="1"/>
      <x:c r="D259" s="1"/>
      <x:c r="E259" s="1"/>
      <x:c r="F259" s="1"/>
      <x:c r="G259" s="1"/>
      <x:c r="H259" s="1"/>
      <x:c r="I259" s="1"/>
      <x:c r="J259" s="1"/>
      <x:c r="K259" s="1"/>
      <x:c r="L259" s="1"/>
      <x:c r="M259" s="1"/>
      <x:c r="N259" s="1"/>
      <x:c r="O259" s="1"/>
      <x:c r="P259" s="1"/>
      <x:c r="Q259" s="1"/>
    </x:row>
    <x:row r="260">
      <x:c r="A260" s="1"/>
      <x:c r="B260" s="1"/>
      <x:c r="C260" s="1"/>
      <x:c r="D260" s="1"/>
      <x:c r="E260" s="1"/>
      <x:c r="F260" s="1"/>
      <x:c r="G260" s="1"/>
      <x:c r="H260" s="1"/>
      <x:c r="I260" s="1"/>
      <x:c r="J260" s="1"/>
      <x:c r="K260" s="1"/>
      <x:c r="L260" s="1"/>
      <x:c r="M260" s="1"/>
      <x:c r="N260" s="1"/>
      <x:c r="O260" s="1"/>
      <x:c r="P260" s="1"/>
      <x:c r="Q260" s="1"/>
    </x:row>
    <x:row r="261">
      <x:c r="A261" s="1"/>
      <x:c r="B261" s="1"/>
      <x:c r="C261" s="1"/>
      <x:c r="D261" s="1"/>
      <x:c r="E261" s="1"/>
      <x:c r="F261" s="1"/>
      <x:c r="G261" s="1"/>
      <x:c r="H261" s="1"/>
      <x:c r="I261" s="1"/>
      <x:c r="J261" s="1"/>
      <x:c r="K261" s="1"/>
      <x:c r="L261" s="1"/>
      <x:c r="M261" s="1"/>
      <x:c r="N261" s="1"/>
      <x:c r="O261" s="1"/>
      <x:c r="P261" s="1"/>
      <x:c r="Q261" s="1"/>
    </x:row>
    <x:row r="262">
      <x:c r="A262" s="1"/>
      <x:c r="B262" s="1"/>
      <x:c r="C262" s="1"/>
      <x:c r="D262" s="1"/>
      <x:c r="E262" s="1"/>
      <x:c r="F262" s="1"/>
      <x:c r="G262" s="1"/>
      <x:c r="H262" s="1"/>
      <x:c r="I262" s="1"/>
      <x:c r="J262" s="1"/>
      <x:c r="K262" s="1"/>
      <x:c r="L262" s="1"/>
      <x:c r="M262" s="1"/>
      <x:c r="N262" s="1"/>
      <x:c r="O262" s="1"/>
      <x:c r="P262" s="1"/>
      <x:c r="Q262" s="1"/>
    </x:row>
    <x:row r="263">
      <x:c r="A263" s="1"/>
      <x:c r="B263" s="1"/>
      <x:c r="C263" s="1"/>
      <x:c r="D263" s="1"/>
      <x:c r="E263" s="1"/>
      <x:c r="F263" s="1"/>
      <x:c r="G263" s="1"/>
      <x:c r="H263" s="1"/>
      <x:c r="I263" s="1"/>
      <x:c r="J263" s="1"/>
      <x:c r="K263" s="1"/>
      <x:c r="L263" s="1"/>
      <x:c r="M263" s="1"/>
      <x:c r="N263" s="1"/>
      <x:c r="O263" s="1"/>
      <x:c r="P263" s="1"/>
      <x:c r="Q263" s="1"/>
    </x:row>
    <x:row r="264">
      <x:c r="A264" s="1"/>
      <x:c r="B264" s="1"/>
      <x:c r="C264" s="1"/>
      <x:c r="D264" s="1"/>
      <x:c r="E264" s="1"/>
      <x:c r="F264" s="1"/>
      <x:c r="G264" s="1"/>
      <x:c r="H264" s="1"/>
      <x:c r="I264" s="1"/>
      <x:c r="J264" s="1"/>
      <x:c r="K264" s="1"/>
      <x:c r="L264" s="1"/>
      <x:c r="M264" s="1"/>
      <x:c r="N264" s="1"/>
      <x:c r="O264" s="1"/>
      <x:c r="P264" s="1"/>
      <x:c r="Q264" s="1"/>
    </x:row>
    <x:row r="265">
      <x:c r="A265" s="1"/>
      <x:c r="B265" s="1"/>
      <x:c r="C265" s="1"/>
      <x:c r="D265" s="1"/>
      <x:c r="E265" s="1"/>
      <x:c r="F265" s="1"/>
      <x:c r="G265" s="1"/>
      <x:c r="H265" s="1"/>
      <x:c r="I265" s="1"/>
      <x:c r="J265" s="1"/>
      <x:c r="K265" s="1"/>
      <x:c r="L265" s="1"/>
      <x:c r="M265" s="1"/>
      <x:c r="N265" s="1"/>
      <x:c r="O265" s="1"/>
      <x:c r="P265" s="1"/>
      <x:c r="Q265" s="1"/>
    </x:row>
    <x:row r="266">
      <x:c r="A266" s="1"/>
      <x:c r="B266" s="1"/>
      <x:c r="C266" s="1"/>
      <x:c r="D266" s="1"/>
      <x:c r="E266" s="1"/>
      <x:c r="F266" s="1"/>
      <x:c r="G266" s="1"/>
      <x:c r="H266" s="1"/>
      <x:c r="I266" s="1"/>
      <x:c r="J266" s="1"/>
      <x:c r="K266" s="1"/>
      <x:c r="L266" s="1"/>
      <x:c r="M266" s="1"/>
      <x:c r="N266" s="1"/>
      <x:c r="O266" s="1"/>
      <x:c r="P266" s="1"/>
      <x:c r="Q266" s="1"/>
    </x:row>
    <x:row r="267">
      <x:c r="A267" s="1"/>
      <x:c r="B267" s="1"/>
      <x:c r="C267" s="1"/>
      <x:c r="D267" s="1"/>
      <x:c r="E267" s="1"/>
      <x:c r="F267" s="1"/>
      <x:c r="G267" s="1"/>
      <x:c r="H267" s="1"/>
      <x:c r="I267" s="1"/>
      <x:c r="J267" s="1"/>
      <x:c r="K267" s="1"/>
      <x:c r="L267" s="1"/>
      <x:c r="M267" s="1"/>
      <x:c r="N267" s="1"/>
      <x:c r="O267" s="1"/>
      <x:c r="P267" s="1"/>
      <x:c r="Q267" s="1"/>
    </x:row>
    <x:row r="268">
      <x:c r="A268" s="1"/>
      <x:c r="B268" s="1"/>
      <x:c r="C268" s="1"/>
      <x:c r="D268" s="1"/>
      <x:c r="E268" s="1"/>
      <x:c r="F268" s="1"/>
      <x:c r="G268" s="1"/>
      <x:c r="H268" s="1"/>
      <x:c r="I268" s="1"/>
      <x:c r="J268" s="1"/>
      <x:c r="K268" s="1"/>
      <x:c r="L268" s="1"/>
      <x:c r="M268" s="1"/>
      <x:c r="N268" s="1"/>
      <x:c r="O268" s="1"/>
      <x:c r="P268" s="1"/>
      <x:c r="Q268" s="1"/>
    </x:row>
    <x:row r="269">
      <x:c r="A269" s="1"/>
      <x:c r="B269" s="1"/>
      <x:c r="C269" s="1"/>
      <x:c r="D269" s="1"/>
      <x:c r="E269" s="1"/>
      <x:c r="F269" s="1"/>
      <x:c r="G269" s="1"/>
      <x:c r="H269" s="1"/>
      <x:c r="I269" s="1"/>
      <x:c r="J269" s="1"/>
      <x:c r="K269" s="1"/>
      <x:c r="L269" s="1"/>
      <x:c r="M269" s="1"/>
      <x:c r="N269" s="1"/>
      <x:c r="O269" s="1"/>
      <x:c r="P269" s="1"/>
      <x:c r="Q269" s="1"/>
    </x:row>
    <x:row r="270">
      <x:c r="A270" s="1"/>
      <x:c r="B270" s="1"/>
      <x:c r="C270" s="1"/>
      <x:c r="D270" s="1"/>
      <x:c r="E270" s="1"/>
      <x:c r="F270" s="1"/>
      <x:c r="G270" s="1"/>
      <x:c r="H270" s="1"/>
      <x:c r="I270" s="1"/>
      <x:c r="J270" s="1"/>
      <x:c r="K270" s="1"/>
      <x:c r="L270" s="1"/>
      <x:c r="M270" s="1"/>
      <x:c r="N270" s="1"/>
      <x:c r="O270" s="1"/>
      <x:c r="P270" s="1"/>
      <x:c r="Q270" s="1"/>
    </x:row>
    <x:row r="271">
      <x:c r="A271" s="1"/>
      <x:c r="B271" s="1"/>
      <x:c r="C271" s="1"/>
      <x:c r="D271" s="1"/>
      <x:c r="E271" s="1"/>
      <x:c r="F271" s="1"/>
      <x:c r="G271" s="1"/>
      <x:c r="H271" s="1"/>
      <x:c r="I271" s="1"/>
      <x:c r="J271" s="1"/>
      <x:c r="K271" s="1"/>
      <x:c r="L271" s="1"/>
      <x:c r="M271" s="1"/>
      <x:c r="N271" s="1"/>
      <x:c r="O271" s="1"/>
      <x:c r="P271" s="1"/>
      <x:c r="Q271" s="1"/>
    </x:row>
    <x:row r="272">
      <x:c r="A272" s="1"/>
      <x:c r="B272" s="1"/>
      <x:c r="C272" s="1"/>
      <x:c r="D272" s="1"/>
      <x:c r="E272" s="1"/>
      <x:c r="F272" s="1"/>
      <x:c r="G272" s="1"/>
      <x:c r="H272" s="1"/>
      <x:c r="I272" s="1"/>
      <x:c r="J272" s="1"/>
      <x:c r="K272" s="1"/>
      <x:c r="L272" s="1"/>
      <x:c r="M272" s="1"/>
      <x:c r="N272" s="1"/>
      <x:c r="O272" s="1"/>
      <x:c r="P272" s="1"/>
      <x:c r="Q272" s="1"/>
    </x:row>
    <x:row r="273">
      <x:c r="A273" s="1"/>
      <x:c r="B273" s="1"/>
      <x:c r="C273" s="1"/>
      <x:c r="D273" s="1"/>
      <x:c r="E273" s="1"/>
      <x:c r="F273" s="1"/>
      <x:c r="G273" s="1"/>
      <x:c r="H273" s="1"/>
      <x:c r="I273" s="1"/>
      <x:c r="J273" s="1"/>
      <x:c r="K273" s="1"/>
      <x:c r="L273" s="1"/>
      <x:c r="M273" s="1"/>
      <x:c r="N273" s="1"/>
      <x:c r="O273" s="1"/>
      <x:c r="P273" s="1"/>
      <x:c r="Q273" s="1"/>
    </x:row>
    <x:row r="274">
      <x:c r="A274" s="1"/>
      <x:c r="B274" s="1"/>
      <x:c r="C274" s="1"/>
      <x:c r="D274" s="1"/>
      <x:c r="E274" s="1"/>
      <x:c r="F274" s="1"/>
      <x:c r="G274" s="1"/>
      <x:c r="H274" s="1"/>
      <x:c r="I274" s="1"/>
      <x:c r="J274" s="1"/>
      <x:c r="K274" s="1"/>
      <x:c r="L274" s="1"/>
      <x:c r="M274" s="1"/>
      <x:c r="N274" s="1"/>
      <x:c r="O274" s="1"/>
      <x:c r="P274" s="1"/>
      <x:c r="Q274" s="1"/>
    </x:row>
    <x:row r="275">
      <x:c r="A275" s="1"/>
      <x:c r="B275" s="1"/>
      <x:c r="C275" s="1"/>
      <x:c r="D275" s="1"/>
      <x:c r="E275" s="1"/>
      <x:c r="F275" s="1"/>
      <x:c r="G275" s="1"/>
      <x:c r="H275" s="1"/>
      <x:c r="I275" s="1"/>
      <x:c r="J275" s="1"/>
      <x:c r="K275" s="1"/>
      <x:c r="L275" s="1"/>
      <x:c r="M275" s="1"/>
      <x:c r="N275" s="1"/>
      <x:c r="O275" s="1"/>
      <x:c r="P275" s="1"/>
      <x:c r="Q275" s="1"/>
    </x:row>
    <x:row r="276">
      <x:c r="A276" s="1"/>
      <x:c r="B276" s="1"/>
      <x:c r="C276" s="1"/>
      <x:c r="D276" s="1"/>
      <x:c r="E276" s="1"/>
      <x:c r="F276" s="1"/>
      <x:c r="G276" s="1"/>
      <x:c r="H276" s="1"/>
      <x:c r="I276" s="1"/>
      <x:c r="J276" s="1"/>
      <x:c r="K276" s="1"/>
      <x:c r="L276" s="1"/>
      <x:c r="M276" s="1"/>
      <x:c r="N276" s="1"/>
      <x:c r="O276" s="1"/>
      <x:c r="P276" s="1"/>
      <x:c r="Q276" s="1"/>
    </x:row>
    <x:row r="277">
      <x:c r="A277" s="1"/>
      <x:c r="B277" s="1"/>
      <x:c r="C277" s="1"/>
      <x:c r="D277" s="1"/>
      <x:c r="E277" s="1"/>
      <x:c r="F277" s="1"/>
      <x:c r="G277" s="1"/>
      <x:c r="H277" s="1"/>
      <x:c r="I277" s="1"/>
      <x:c r="J277" s="1"/>
      <x:c r="K277" s="1"/>
      <x:c r="L277" s="1"/>
      <x:c r="M277" s="1"/>
      <x:c r="N277" s="1"/>
      <x:c r="O277" s="1"/>
      <x:c r="P277" s="1"/>
      <x:c r="Q277" s="1"/>
    </x:row>
    <x:row r="278">
      <x:c r="A278" s="1"/>
      <x:c r="B278" s="1"/>
      <x:c r="C278" s="1"/>
      <x:c r="D278" s="1"/>
      <x:c r="E278" s="1"/>
      <x:c r="F278" s="1"/>
      <x:c r="G278" s="1"/>
      <x:c r="H278" s="1"/>
      <x:c r="I278" s="1"/>
      <x:c r="J278" s="1"/>
      <x:c r="K278" s="1"/>
      <x:c r="L278" s="1"/>
      <x:c r="M278" s="1"/>
      <x:c r="N278" s="1"/>
      <x:c r="O278" s="1"/>
      <x:c r="P278" s="1"/>
      <x:c r="Q278" s="1"/>
    </x:row>
    <x:row r="279">
      <x:c r="A279" s="1"/>
      <x:c r="B279" s="1"/>
      <x:c r="C279" s="1"/>
      <x:c r="D279" s="1"/>
      <x:c r="E279" s="1"/>
      <x:c r="F279" s="1"/>
      <x:c r="G279" s="1"/>
      <x:c r="H279" s="1"/>
      <x:c r="I279" s="1"/>
      <x:c r="J279" s="1"/>
      <x:c r="K279" s="1"/>
      <x:c r="L279" s="1"/>
      <x:c r="M279" s="1"/>
      <x:c r="N279" s="1"/>
      <x:c r="O279" s="1"/>
      <x:c r="P279" s="1"/>
      <x:c r="Q279" s="1"/>
    </x:row>
    <x:row r="280">
      <x:c r="A280" s="1"/>
      <x:c r="B280" s="1"/>
      <x:c r="C280" s="1"/>
      <x:c r="D280" s="1"/>
      <x:c r="E280" s="1"/>
      <x:c r="F280" s="1"/>
      <x:c r="G280" s="1"/>
      <x:c r="H280" s="1"/>
      <x:c r="I280" s="1"/>
      <x:c r="J280" s="1"/>
      <x:c r="K280" s="1"/>
      <x:c r="L280" s="1"/>
      <x:c r="M280" s="1"/>
      <x:c r="N280" s="1"/>
      <x:c r="O280" s="1"/>
      <x:c r="P280" s="1"/>
      <x:c r="Q280" s="1"/>
    </x:row>
    <x:row r="281">
      <x:c r="A281" s="1"/>
      <x:c r="B281" s="1"/>
      <x:c r="C281" s="1"/>
      <x:c r="D281" s="1"/>
      <x:c r="E281" s="1"/>
      <x:c r="F281" s="1"/>
      <x:c r="G281" s="1"/>
      <x:c r="H281" s="1"/>
      <x:c r="I281" s="1"/>
      <x:c r="J281" s="1"/>
      <x:c r="K281" s="1"/>
      <x:c r="L281" s="1"/>
      <x:c r="M281" s="1"/>
      <x:c r="N281" s="1"/>
      <x:c r="O281" s="1"/>
      <x:c r="P281" s="1"/>
      <x:c r="Q281" s="1"/>
    </x:row>
    <x:row r="282">
      <x:c r="A282" s="1"/>
      <x:c r="B282" s="1"/>
      <x:c r="C282" s="1"/>
      <x:c r="D282" s="1"/>
      <x:c r="E282" s="1"/>
      <x:c r="F282" s="1"/>
      <x:c r="G282" s="1"/>
      <x:c r="H282" s="1"/>
      <x:c r="I282" s="1"/>
      <x:c r="J282" s="1"/>
      <x:c r="K282" s="1"/>
      <x:c r="L282" s="1"/>
      <x:c r="M282" s="1"/>
      <x:c r="N282" s="1"/>
      <x:c r="O282" s="1"/>
      <x:c r="P282" s="1"/>
      <x:c r="Q282" s="1"/>
    </x:row>
    <x:row r="283">
      <x:c r="A283" s="1"/>
      <x:c r="B283" s="1"/>
      <x:c r="C283" s="1"/>
      <x:c r="D283" s="1"/>
      <x:c r="E283" s="1"/>
      <x:c r="F283" s="1"/>
      <x:c r="G283" s="1"/>
      <x:c r="H283" s="1"/>
      <x:c r="I283" s="1"/>
      <x:c r="J283" s="1"/>
      <x:c r="K283" s="1"/>
      <x:c r="L283" s="1"/>
      <x:c r="M283" s="1"/>
      <x:c r="N283" s="1"/>
      <x:c r="O283" s="1"/>
      <x:c r="P283" s="1"/>
      <x:c r="Q283" s="1"/>
    </x:row>
    <x:row r="284">
      <x:c r="A284" s="1"/>
      <x:c r="B284" s="1"/>
      <x:c r="C284" s="1"/>
      <x:c r="D284" s="1"/>
      <x:c r="E284" s="1"/>
      <x:c r="F284" s="1"/>
      <x:c r="G284" s="1"/>
      <x:c r="H284" s="1"/>
      <x:c r="I284" s="1"/>
      <x:c r="J284" s="1"/>
      <x:c r="K284" s="1"/>
      <x:c r="L284" s="1"/>
      <x:c r="M284" s="1"/>
      <x:c r="N284" s="1"/>
      <x:c r="O284" s="1"/>
      <x:c r="P284" s="1"/>
      <x:c r="Q284" s="1"/>
    </x:row>
    <x:row r="285">
      <x:c r="A285" s="1"/>
      <x:c r="B285" s="1"/>
      <x:c r="C285" s="1"/>
      <x:c r="D285" s="1"/>
      <x:c r="E285" s="1"/>
      <x:c r="F285" s="1"/>
      <x:c r="G285" s="1"/>
      <x:c r="H285" s="1"/>
      <x:c r="I285" s="1"/>
      <x:c r="J285" s="1"/>
      <x:c r="K285" s="1"/>
      <x:c r="L285" s="1"/>
      <x:c r="M285" s="1"/>
      <x:c r="N285" s="1"/>
      <x:c r="O285" s="1"/>
      <x:c r="P285" s="1"/>
      <x:c r="Q285" s="1"/>
    </x:row>
    <x:row r="286">
      <x:c r="A286" s="1"/>
      <x:c r="B286" s="1"/>
      <x:c r="C286" s="1"/>
      <x:c r="D286" s="1"/>
      <x:c r="E286" s="1"/>
      <x:c r="F286" s="1"/>
      <x:c r="G286" s="1"/>
      <x:c r="H286" s="1"/>
      <x:c r="I286" s="1"/>
      <x:c r="J286" s="1"/>
      <x:c r="K286" s="1"/>
      <x:c r="L286" s="1"/>
      <x:c r="M286" s="1"/>
      <x:c r="N286" s="1"/>
      <x:c r="O286" s="1"/>
      <x:c r="P286" s="1"/>
      <x:c r="Q286" s="1"/>
    </x:row>
    <x:row r="287">
      <x:c r="A287" s="1"/>
      <x:c r="B287" s="1"/>
      <x:c r="C287" s="1"/>
      <x:c r="D287" s="1"/>
      <x:c r="E287" s="1"/>
      <x:c r="F287" s="1"/>
      <x:c r="G287" s="1"/>
      <x:c r="H287" s="1"/>
      <x:c r="I287" s="1"/>
      <x:c r="J287" s="1"/>
      <x:c r="K287" s="1"/>
      <x:c r="L287" s="1"/>
      <x:c r="M287" s="1"/>
      <x:c r="N287" s="1"/>
      <x:c r="O287" s="1"/>
      <x:c r="P287" s="1"/>
      <x:c r="Q287" s="1"/>
    </x:row>
    <x:row r="288">
      <x:c r="A288" s="1"/>
      <x:c r="B288" s="1"/>
      <x:c r="C288" s="1"/>
      <x:c r="D288" s="1"/>
      <x:c r="E288" s="1"/>
      <x:c r="F288" s="1"/>
      <x:c r="G288" s="1"/>
      <x:c r="H288" s="1"/>
      <x:c r="I288" s="1"/>
      <x:c r="J288" s="1"/>
      <x:c r="K288" s="1"/>
      <x:c r="L288" s="1"/>
      <x:c r="M288" s="1"/>
      <x:c r="N288" s="1"/>
      <x:c r="O288" s="1"/>
      <x:c r="P288" s="1"/>
      <x:c r="Q288" s="1"/>
    </x:row>
    <x:row r="289">
      <x:c r="A289" s="1"/>
      <x:c r="B289" s="1"/>
      <x:c r="C289" s="1"/>
      <x:c r="D289" s="1"/>
      <x:c r="E289" s="1"/>
      <x:c r="F289" s="1"/>
      <x:c r="G289" s="1"/>
      <x:c r="H289" s="1"/>
      <x:c r="I289" s="1"/>
      <x:c r="J289" s="1"/>
      <x:c r="K289" s="1"/>
      <x:c r="L289" s="1"/>
      <x:c r="M289" s="1"/>
      <x:c r="N289" s="1"/>
      <x:c r="O289" s="1"/>
      <x:c r="P289" s="1"/>
      <x:c r="Q289" s="1"/>
    </x:row>
    <x:row r="290">
      <x:c r="A290" s="1"/>
      <x:c r="B290" s="1"/>
      <x:c r="C290" s="1"/>
      <x:c r="D290" s="1"/>
      <x:c r="E290" s="1"/>
      <x:c r="F290" s="1"/>
      <x:c r="G290" s="1"/>
      <x:c r="H290" s="1"/>
      <x:c r="I290" s="1"/>
      <x:c r="J290" s="1"/>
      <x:c r="K290" s="1"/>
      <x:c r="L290" s="1"/>
      <x:c r="M290" s="1"/>
      <x:c r="N290" s="1"/>
      <x:c r="O290" s="1"/>
      <x:c r="P290" s="1"/>
      <x:c r="Q290" s="1"/>
    </x:row>
    <x:row r="291">
      <x:c r="A291" s="1"/>
      <x:c r="B291" s="1"/>
      <x:c r="C291" s="1"/>
      <x:c r="D291" s="1"/>
      <x:c r="E291" s="1"/>
      <x:c r="F291" s="1"/>
      <x:c r="G291" s="1"/>
      <x:c r="H291" s="1"/>
      <x:c r="I291" s="1"/>
      <x:c r="J291" s="1"/>
      <x:c r="K291" s="1"/>
      <x:c r="L291" s="1"/>
      <x:c r="M291" s="1"/>
      <x:c r="N291" s="1"/>
      <x:c r="O291" s="1"/>
      <x:c r="P291" s="1"/>
      <x:c r="Q291" s="1"/>
    </x:row>
    <x:row r="292">
      <x:c r="A292" s="1"/>
      <x:c r="B292" s="1"/>
      <x:c r="C292" s="1"/>
      <x:c r="D292" s="1"/>
      <x:c r="E292" s="1"/>
      <x:c r="F292" s="1"/>
      <x:c r="G292" s="1"/>
      <x:c r="H292" s="1"/>
      <x:c r="I292" s="1"/>
      <x:c r="J292" s="1"/>
      <x:c r="K292" s="1"/>
      <x:c r="L292" s="1"/>
      <x:c r="M292" s="1"/>
      <x:c r="N292" s="1"/>
      <x:c r="O292" s="1"/>
      <x:c r="P292" s="1"/>
      <x:c r="Q292" s="1"/>
    </x:row>
    <x:row r="293">
      <x:c r="A293" s="1"/>
      <x:c r="B293" s="1"/>
      <x:c r="C293" s="1"/>
      <x:c r="D293" s="1"/>
      <x:c r="E293" s="1"/>
      <x:c r="F293" s="1"/>
      <x:c r="G293" s="1"/>
      <x:c r="H293" s="1"/>
      <x:c r="I293" s="1"/>
      <x:c r="J293" s="1"/>
      <x:c r="K293" s="1"/>
      <x:c r="L293" s="1"/>
      <x:c r="M293" s="1"/>
      <x:c r="N293" s="1"/>
      <x:c r="O293" s="1"/>
      <x:c r="P293" s="1"/>
      <x:c r="Q293" s="1"/>
    </x:row>
    <x:row r="294">
      <x:c r="A294" s="1"/>
      <x:c r="B294" s="1"/>
      <x:c r="C294" s="1"/>
      <x:c r="D294" s="1"/>
      <x:c r="E294" s="1"/>
      <x:c r="F294" s="1"/>
      <x:c r="G294" s="1"/>
      <x:c r="H294" s="1"/>
      <x:c r="I294" s="1"/>
      <x:c r="J294" s="1"/>
      <x:c r="K294" s="1"/>
      <x:c r="L294" s="1"/>
      <x:c r="M294" s="1"/>
      <x:c r="N294" s="1"/>
      <x:c r="O294" s="1"/>
      <x:c r="P294" s="1"/>
      <x:c r="Q294" s="1"/>
    </x:row>
    <x:row r="295">
      <x:c r="A295" s="1"/>
      <x:c r="B295" s="1"/>
      <x:c r="C295" s="1"/>
      <x:c r="D295" s="1"/>
      <x:c r="E295" s="1"/>
      <x:c r="F295" s="1"/>
      <x:c r="G295" s="1"/>
      <x:c r="H295" s="1"/>
      <x:c r="I295" s="1"/>
      <x:c r="J295" s="1"/>
      <x:c r="K295" s="1"/>
      <x:c r="L295" s="1"/>
      <x:c r="M295" s="1"/>
      <x:c r="N295" s="1"/>
      <x:c r="O295" s="1"/>
      <x:c r="P295" s="1"/>
      <x:c r="Q295" s="1"/>
    </x:row>
    <x:row r="296">
      <x:c r="A296" s="1"/>
      <x:c r="B296" s="1"/>
      <x:c r="C296" s="1"/>
      <x:c r="D296" s="1"/>
      <x:c r="E296" s="1"/>
      <x:c r="F296" s="1"/>
      <x:c r="G296" s="1"/>
      <x:c r="H296" s="1"/>
      <x:c r="I296" s="1"/>
      <x:c r="J296" s="1"/>
      <x:c r="K296" s="1"/>
      <x:c r="L296" s="1"/>
      <x:c r="M296" s="1"/>
      <x:c r="N296" s="1"/>
      <x:c r="O296" s="1"/>
      <x:c r="P296" s="1"/>
      <x:c r="Q296" s="1"/>
    </x:row>
    <x:row r="297">
      <x:c r="A297" s="1"/>
      <x:c r="B297" s="1"/>
      <x:c r="C297" s="1"/>
      <x:c r="D297" s="1"/>
      <x:c r="E297" s="1"/>
      <x:c r="F297" s="1"/>
      <x:c r="G297" s="1"/>
      <x:c r="H297" s="1"/>
      <x:c r="I297" s="1"/>
      <x:c r="J297" s="1"/>
      <x:c r="K297" s="1"/>
      <x:c r="L297" s="1"/>
      <x:c r="M297" s="1"/>
      <x:c r="N297" s="1"/>
      <x:c r="O297" s="1"/>
      <x:c r="P297" s="1"/>
      <x:c r="Q297" s="1"/>
    </x:row>
    <x:row r="298">
      <x:c r="A298" s="1"/>
      <x:c r="B298" s="1"/>
      <x:c r="C298" s="1"/>
      <x:c r="D298" s="1"/>
      <x:c r="E298" s="1"/>
      <x:c r="F298" s="1"/>
      <x:c r="G298" s="1"/>
      <x:c r="H298" s="1"/>
      <x:c r="I298" s="1"/>
      <x:c r="J298" s="1"/>
      <x:c r="K298" s="1"/>
      <x:c r="L298" s="1"/>
      <x:c r="M298" s="1"/>
      <x:c r="N298" s="1"/>
      <x:c r="O298" s="1"/>
      <x:c r="P298" s="1"/>
      <x:c r="Q298" s="1"/>
    </x:row>
    <x:row r="299">
      <x:c r="A299" s="1"/>
      <x:c r="B299" s="1"/>
      <x:c r="C299" s="1"/>
      <x:c r="D299" s="1"/>
      <x:c r="E299" s="1"/>
      <x:c r="F299" s="1"/>
      <x:c r="G299" s="1"/>
      <x:c r="H299" s="1"/>
      <x:c r="I299" s="1"/>
      <x:c r="J299" s="1"/>
      <x:c r="K299" s="1"/>
      <x:c r="L299" s="1"/>
      <x:c r="M299" s="1"/>
      <x:c r="N299" s="1"/>
      <x:c r="O299" s="1"/>
      <x:c r="P299" s="1"/>
      <x:c r="Q299" s="1"/>
    </x:row>
    <x:row r="300">
      <x:c r="A300" s="1"/>
      <x:c r="B300" s="1"/>
      <x:c r="C300" s="1"/>
      <x:c r="D300" s="1"/>
      <x:c r="E300" s="1"/>
      <x:c r="F300" s="1"/>
      <x:c r="G300" s="1"/>
      <x:c r="H300" s="1"/>
      <x:c r="I300" s="1"/>
      <x:c r="J300" s="1"/>
      <x:c r="K300" s="1"/>
      <x:c r="L300" s="1"/>
      <x:c r="M300" s="1"/>
      <x:c r="N300" s="1"/>
      <x:c r="O300" s="1"/>
      <x:c r="P300" s="1"/>
      <x:c r="Q300" s="1"/>
    </x:row>
    <x:row r="301">
      <x:c r="A301" s="1"/>
      <x:c r="B301" s="1"/>
      <x:c r="C301" s="1"/>
      <x:c r="D301" s="1"/>
      <x:c r="E301" s="1"/>
      <x:c r="F301" s="1"/>
      <x:c r="G301" s="1"/>
      <x:c r="H301" s="1"/>
      <x:c r="I301" s="1"/>
      <x:c r="J301" s="1"/>
      <x:c r="K301" s="1"/>
      <x:c r="L301" s="1"/>
      <x:c r="M301" s="1"/>
      <x:c r="N301" s="1"/>
      <x:c r="O301" s="1"/>
      <x:c r="P301" s="1"/>
      <x:c r="Q301" s="1"/>
    </x:row>
    <x:row r="302">
      <x:c r="A302" s="1"/>
      <x:c r="B302" s="1"/>
      <x:c r="C302" s="1"/>
      <x:c r="D302" s="1"/>
      <x:c r="E302" s="1"/>
      <x:c r="F302" s="1"/>
      <x:c r="G302" s="1"/>
      <x:c r="H302" s="1"/>
      <x:c r="I302" s="1"/>
      <x:c r="J302" s="1"/>
      <x:c r="K302" s="1"/>
      <x:c r="L302" s="1"/>
      <x:c r="M302" s="1"/>
      <x:c r="N302" s="1"/>
      <x:c r="O302" s="1"/>
      <x:c r="P302" s="1"/>
      <x:c r="Q302" s="1"/>
    </x:row>
    <x:row r="303">
      <x:c r="A303" s="1"/>
      <x:c r="B303" s="1"/>
      <x:c r="C303" s="1"/>
      <x:c r="D303" s="1"/>
      <x:c r="E303" s="1"/>
      <x:c r="F303" s="1"/>
      <x:c r="G303" s="1"/>
      <x:c r="H303" s="1"/>
      <x:c r="I303" s="1"/>
      <x:c r="J303" s="1"/>
      <x:c r="K303" s="1"/>
      <x:c r="L303" s="1"/>
      <x:c r="M303" s="1"/>
      <x:c r="N303" s="1"/>
      <x:c r="O303" s="1"/>
      <x:c r="P303" s="1"/>
      <x:c r="Q303" s="1"/>
    </x:row>
    <x:row r="304">
      <x:c r="A304" s="1"/>
      <x:c r="B304" s="1"/>
      <x:c r="C304" s="1"/>
      <x:c r="D304" s="1"/>
      <x:c r="E304" s="1"/>
      <x:c r="F304" s="1"/>
      <x:c r="G304" s="1"/>
      <x:c r="H304" s="1"/>
      <x:c r="I304" s="1"/>
      <x:c r="J304" s="1"/>
      <x:c r="K304" s="1"/>
      <x:c r="L304" s="1"/>
      <x:c r="M304" s="1"/>
      <x:c r="N304" s="1"/>
      <x:c r="O304" s="1"/>
      <x:c r="P304" s="1"/>
      <x:c r="Q304" s="1"/>
    </x:row>
    <x:row r="305">
      <x:c r="A305" s="1"/>
      <x:c r="B305" s="1"/>
      <x:c r="C305" s="1"/>
      <x:c r="D305" s="1"/>
      <x:c r="E305" s="1"/>
      <x:c r="F305" s="1"/>
      <x:c r="G305" s="1"/>
      <x:c r="H305" s="1"/>
      <x:c r="I305" s="1"/>
      <x:c r="J305" s="1"/>
      <x:c r="K305" s="1"/>
      <x:c r="L305" s="1"/>
      <x:c r="M305" s="1"/>
      <x:c r="N305" s="1"/>
      <x:c r="O305" s="1"/>
      <x:c r="P305" s="1"/>
      <x:c r="Q305" s="1"/>
    </x:row>
    <x:row r="306">
      <x:c r="A306" s="1"/>
      <x:c r="B306" s="1"/>
      <x:c r="C306" s="1"/>
      <x:c r="D306" s="1"/>
      <x:c r="E306" s="1"/>
      <x:c r="F306" s="1"/>
      <x:c r="G306" s="1"/>
      <x:c r="H306" s="1"/>
      <x:c r="I306" s="1"/>
      <x:c r="J306" s="1"/>
      <x:c r="K306" s="1"/>
      <x:c r="L306" s="1"/>
      <x:c r="M306" s="1"/>
      <x:c r="N306" s="1"/>
      <x:c r="O306" s="1"/>
      <x:c r="P306" s="1"/>
      <x:c r="Q306" s="1"/>
    </x:row>
    <x:row r="307">
      <x:c r="A307" s="1"/>
      <x:c r="B307" s="1"/>
      <x:c r="C307" s="1"/>
      <x:c r="D307" s="1"/>
      <x:c r="E307" s="1"/>
      <x:c r="F307" s="1"/>
      <x:c r="G307" s="1"/>
      <x:c r="H307" s="1"/>
      <x:c r="I307" s="1"/>
      <x:c r="J307" s="1"/>
      <x:c r="K307" s="1"/>
      <x:c r="L307" s="1"/>
      <x:c r="M307" s="1"/>
      <x:c r="N307" s="1"/>
      <x:c r="O307" s="1"/>
      <x:c r="P307" s="1"/>
      <x:c r="Q307" s="1"/>
    </x:row>
    <x:row r="308">
      <x:c r="A308" s="1"/>
      <x:c r="B308" s="1"/>
      <x:c r="C308" s="1"/>
      <x:c r="D308" s="1"/>
      <x:c r="E308" s="1"/>
      <x:c r="F308" s="1"/>
      <x:c r="G308" s="1"/>
      <x:c r="H308" s="1"/>
      <x:c r="I308" s="1"/>
      <x:c r="J308" s="1"/>
      <x:c r="K308" s="1"/>
      <x:c r="L308" s="1"/>
      <x:c r="M308" s="1"/>
      <x:c r="N308" s="1"/>
      <x:c r="O308" s="1"/>
      <x:c r="P308" s="1"/>
      <x:c r="Q308" s="1"/>
    </x:row>
    <x:row r="309">
      <x:c r="A309" s="1"/>
      <x:c r="B309" s="1"/>
      <x:c r="C309" s="1"/>
      <x:c r="D309" s="1"/>
      <x:c r="E309" s="1"/>
      <x:c r="F309" s="1"/>
      <x:c r="G309" s="1"/>
      <x:c r="H309" s="1"/>
      <x:c r="I309" s="1"/>
      <x:c r="J309" s="1"/>
      <x:c r="K309" s="1"/>
      <x:c r="L309" s="1"/>
      <x:c r="M309" s="1"/>
      <x:c r="N309" s="1"/>
      <x:c r="O309" s="1"/>
      <x:c r="P309" s="1"/>
      <x:c r="Q309" s="1"/>
    </x:row>
    <x:row r="310">
      <x:c r="A310" s="1"/>
      <x:c r="B310" s="1"/>
      <x:c r="C310" s="1"/>
      <x:c r="D310" s="1"/>
      <x:c r="E310" s="1"/>
      <x:c r="F310" s="1"/>
      <x:c r="G310" s="1"/>
      <x:c r="H310" s="1"/>
      <x:c r="I310" s="1"/>
      <x:c r="J310" s="1"/>
      <x:c r="K310" s="1"/>
      <x:c r="L310" s="1"/>
      <x:c r="M310" s="1"/>
      <x:c r="N310" s="1"/>
      <x:c r="O310" s="1"/>
      <x:c r="P310" s="1"/>
      <x:c r="Q310" s="1"/>
    </x:row>
    <x:row r="311">
      <x:c r="A311" s="1"/>
      <x:c r="B311" s="1"/>
      <x:c r="C311" s="1"/>
      <x:c r="D311" s="1"/>
      <x:c r="E311" s="1"/>
      <x:c r="F311" s="1"/>
      <x:c r="G311" s="1"/>
      <x:c r="H311" s="1"/>
      <x:c r="I311" s="1"/>
      <x:c r="J311" s="1"/>
      <x:c r="K311" s="1"/>
      <x:c r="L311" s="1"/>
      <x:c r="M311" s="1"/>
      <x:c r="N311" s="1"/>
      <x:c r="O311" s="1"/>
      <x:c r="P311" s="1"/>
      <x:c r="Q311" s="1"/>
    </x:row>
    <x:row r="312">
      <x:c r="A312" s="1"/>
      <x:c r="B312" s="1"/>
      <x:c r="C312" s="1"/>
      <x:c r="D312" s="1"/>
      <x:c r="E312" s="1"/>
      <x:c r="F312" s="1"/>
      <x:c r="G312" s="1"/>
      <x:c r="H312" s="1"/>
      <x:c r="I312" s="1"/>
      <x:c r="J312" s="1"/>
      <x:c r="K312" s="1"/>
      <x:c r="L312" s="1"/>
      <x:c r="M312" s="1"/>
      <x:c r="N312" s="1"/>
      <x:c r="O312" s="1"/>
      <x:c r="P312" s="1"/>
      <x:c r="Q312" s="1"/>
    </x:row>
    <x:row r="313">
      <x:c r="A313" s="1"/>
      <x:c r="B313" s="1"/>
      <x:c r="C313" s="1"/>
      <x:c r="D313" s="1"/>
      <x:c r="E313" s="1"/>
      <x:c r="F313" s="1"/>
      <x:c r="G313" s="1"/>
      <x:c r="H313" s="1"/>
      <x:c r="I313" s="1"/>
      <x:c r="J313" s="1"/>
      <x:c r="K313" s="1"/>
      <x:c r="L313" s="1"/>
      <x:c r="M313" s="1"/>
      <x:c r="N313" s="1"/>
      <x:c r="O313" s="1"/>
      <x:c r="P313" s="1"/>
      <x:c r="Q313" s="1"/>
    </x:row>
    <x:row r="314">
      <x:c r="A314" s="1"/>
      <x:c r="B314" s="1"/>
      <x:c r="C314" s="1"/>
      <x:c r="D314" s="1"/>
      <x:c r="E314" s="1"/>
      <x:c r="F314" s="1"/>
      <x:c r="G314" s="1"/>
      <x:c r="H314" s="1"/>
      <x:c r="I314" s="1"/>
      <x:c r="J314" s="1"/>
      <x:c r="K314" s="1"/>
      <x:c r="L314" s="1"/>
      <x:c r="M314" s="1"/>
      <x:c r="N314" s="1"/>
      <x:c r="O314" s="1"/>
      <x:c r="P314" s="1"/>
      <x:c r="Q314" s="1"/>
    </x:row>
    <x:row r="315">
      <x:c r="A315" s="1"/>
      <x:c r="B315" s="1"/>
      <x:c r="C315" s="1"/>
      <x:c r="D315" s="1"/>
      <x:c r="E315" s="1"/>
      <x:c r="F315" s="1"/>
      <x:c r="G315" s="1"/>
      <x:c r="H315" s="1"/>
      <x:c r="I315" s="1"/>
      <x:c r="J315" s="1"/>
      <x:c r="K315" s="1"/>
      <x:c r="L315" s="1"/>
      <x:c r="M315" s="1"/>
      <x:c r="N315" s="1"/>
      <x:c r="O315" s="1"/>
      <x:c r="P315" s="1"/>
      <x:c r="Q315" s="1"/>
    </x:row>
    <x:row r="316">
      <x:c r="A316" s="1"/>
      <x:c r="B316" s="1"/>
      <x:c r="C316" s="1"/>
      <x:c r="D316" s="1"/>
      <x:c r="E316" s="1"/>
      <x:c r="F316" s="1"/>
      <x:c r="G316" s="1"/>
      <x:c r="H316" s="1"/>
      <x:c r="I316" s="1"/>
      <x:c r="J316" s="1"/>
      <x:c r="K316" s="1"/>
      <x:c r="L316" s="1"/>
      <x:c r="M316" s="1"/>
      <x:c r="N316" s="1"/>
      <x:c r="O316" s="1"/>
      <x:c r="P316" s="1"/>
      <x:c r="Q316" s="1"/>
    </x:row>
    <x:row r="317">
      <x:c r="A317" s="1"/>
      <x:c r="B317" s="1"/>
      <x:c r="C317" s="1"/>
      <x:c r="D317" s="1"/>
      <x:c r="E317" s="1"/>
      <x:c r="F317" s="1"/>
      <x:c r="G317" s="1"/>
      <x:c r="H317" s="1"/>
      <x:c r="I317" s="1"/>
      <x:c r="J317" s="1"/>
      <x:c r="K317" s="1"/>
      <x:c r="L317" s="1"/>
      <x:c r="M317" s="1"/>
      <x:c r="N317" s="1"/>
      <x:c r="O317" s="1"/>
      <x:c r="P317" s="1"/>
      <x:c r="Q317" s="1"/>
    </x:row>
    <x:row r="318">
      <x:c r="A318" s="1"/>
      <x:c r="B318" s="1"/>
      <x:c r="C318" s="1"/>
      <x:c r="D318" s="1"/>
      <x:c r="E318" s="1"/>
      <x:c r="F318" s="1"/>
      <x:c r="G318" s="1"/>
      <x:c r="H318" s="1"/>
      <x:c r="I318" s="1"/>
      <x:c r="J318" s="1"/>
      <x:c r="K318" s="1"/>
      <x:c r="L318" s="1"/>
      <x:c r="M318" s="1"/>
      <x:c r="N318" s="1"/>
      <x:c r="O318" s="1"/>
      <x:c r="P318" s="1"/>
      <x:c r="Q318" s="1"/>
    </x:row>
    <x:row r="319">
      <x:c r="A319" s="1"/>
      <x:c r="B319" s="1"/>
      <x:c r="C319" s="1"/>
      <x:c r="D319" s="1"/>
      <x:c r="E319" s="1"/>
      <x:c r="F319" s="1"/>
      <x:c r="G319" s="1"/>
      <x:c r="H319" s="1"/>
      <x:c r="I319" s="1"/>
      <x:c r="J319" s="1"/>
      <x:c r="K319" s="1"/>
      <x:c r="L319" s="1"/>
      <x:c r="M319" s="1"/>
      <x:c r="N319" s="1"/>
      <x:c r="O319" s="1"/>
      <x:c r="P319" s="1"/>
      <x:c r="Q319" s="1"/>
    </x:row>
    <x:row r="320">
      <x:c r="A320" s="1"/>
      <x:c r="B320" s="1"/>
      <x:c r="C320" s="1"/>
      <x:c r="D320" s="1"/>
      <x:c r="E320" s="1"/>
      <x:c r="F320" s="1"/>
      <x:c r="G320" s="1"/>
      <x:c r="H320" s="1"/>
      <x:c r="I320" s="1"/>
      <x:c r="J320" s="1"/>
      <x:c r="K320" s="1"/>
      <x:c r="L320" s="1"/>
      <x:c r="M320" s="1"/>
      <x:c r="N320" s="1"/>
      <x:c r="O320" s="1"/>
      <x:c r="P320" s="1"/>
      <x:c r="Q320" s="1"/>
    </x:row>
    <x:row r="321">
      <x:c r="A321" s="1"/>
      <x:c r="B321" s="1"/>
      <x:c r="C321" s="1"/>
      <x:c r="D321" s="1"/>
      <x:c r="E321" s="1"/>
      <x:c r="F321" s="1"/>
      <x:c r="G321" s="1"/>
      <x:c r="H321" s="1"/>
      <x:c r="I321" s="1"/>
      <x:c r="J321" s="1"/>
      <x:c r="K321" s="1"/>
      <x:c r="L321" s="1"/>
      <x:c r="M321" s="1"/>
      <x:c r="N321" s="1"/>
      <x:c r="O321" s="1"/>
      <x:c r="P321" s="1"/>
      <x:c r="Q321" s="1"/>
    </x:row>
    <x:row r="322">
      <x:c r="A322" s="1"/>
      <x:c r="B322" s="1"/>
      <x:c r="C322" s="1"/>
      <x:c r="D322" s="1"/>
      <x:c r="E322" s="1"/>
      <x:c r="F322" s="1"/>
      <x:c r="G322" s="1"/>
      <x:c r="H322" s="1"/>
      <x:c r="I322" s="1"/>
      <x:c r="J322" s="1"/>
      <x:c r="K322" s="1"/>
      <x:c r="L322" s="1"/>
      <x:c r="M322" s="1"/>
      <x:c r="N322" s="1"/>
      <x:c r="O322" s="1"/>
      <x:c r="P322" s="1"/>
      <x:c r="Q322" s="1"/>
    </x:row>
    <x:row r="323">
      <x:c r="A323" s="1"/>
      <x:c r="B323" s="1"/>
      <x:c r="C323" s="1"/>
      <x:c r="D323" s="1"/>
      <x:c r="E323" s="1"/>
      <x:c r="F323" s="1"/>
      <x:c r="G323" s="1"/>
      <x:c r="H323" s="1"/>
      <x:c r="I323" s="1"/>
      <x:c r="J323" s="1"/>
      <x:c r="K323" s="1"/>
      <x:c r="L323" s="1"/>
      <x:c r="M323" s="1"/>
      <x:c r="N323" s="1"/>
      <x:c r="O323" s="1"/>
      <x:c r="P323" s="1"/>
      <x:c r="Q323" s="1"/>
    </x:row>
    <x:row r="324">
      <x:c r="A324" s="1"/>
      <x:c r="B324" s="1"/>
      <x:c r="C324" s="1"/>
      <x:c r="D324" s="1"/>
      <x:c r="E324" s="1"/>
      <x:c r="F324" s="1"/>
      <x:c r="G324" s="1"/>
      <x:c r="H324" s="1"/>
      <x:c r="I324" s="1"/>
      <x:c r="J324" s="1"/>
      <x:c r="K324" s="1"/>
      <x:c r="L324" s="1"/>
      <x:c r="M324" s="1"/>
      <x:c r="N324" s="1"/>
      <x:c r="O324" s="1"/>
      <x:c r="P324" s="1"/>
      <x:c r="Q324" s="1"/>
    </x:row>
    <x:row r="325">
      <x:c r="A325" s="1"/>
      <x:c r="B325" s="1"/>
      <x:c r="C325" s="1"/>
      <x:c r="D325" s="1"/>
      <x:c r="E325" s="1"/>
      <x:c r="F325" s="1"/>
      <x:c r="G325" s="1"/>
      <x:c r="H325" s="1"/>
      <x:c r="I325" s="1"/>
      <x:c r="J325" s="1"/>
      <x:c r="K325" s="1"/>
      <x:c r="L325" s="1"/>
      <x:c r="M325" s="1"/>
      <x:c r="N325" s="1"/>
      <x:c r="O325" s="1"/>
      <x:c r="P325" s="1"/>
      <x:c r="Q325" s="1"/>
    </x:row>
    <x:row r="326">
      <x:c r="A326" s="1"/>
      <x:c r="B326" s="1"/>
      <x:c r="C326" s="1"/>
      <x:c r="D326" s="1"/>
      <x:c r="E326" s="1"/>
      <x:c r="F326" s="1"/>
      <x:c r="G326" s="1"/>
      <x:c r="H326" s="1"/>
      <x:c r="I326" s="1"/>
      <x:c r="J326" s="1"/>
      <x:c r="K326" s="1"/>
      <x:c r="L326" s="1"/>
      <x:c r="M326" s="1"/>
      <x:c r="N326" s="1"/>
      <x:c r="O326" s="1"/>
      <x:c r="P326" s="1"/>
      <x:c r="Q326" s="1"/>
    </x:row>
    <x:row r="327">
      <x:c r="A327" s="1"/>
      <x:c r="B327" s="1"/>
      <x:c r="C327" s="1"/>
      <x:c r="D327" s="1"/>
      <x:c r="E327" s="1"/>
      <x:c r="F327" s="1"/>
      <x:c r="G327" s="1"/>
      <x:c r="H327" s="1"/>
      <x:c r="I327" s="1"/>
      <x:c r="J327" s="1"/>
      <x:c r="K327" s="1"/>
      <x:c r="L327" s="1"/>
      <x:c r="M327" s="1"/>
      <x:c r="N327" s="1"/>
      <x:c r="O327" s="1"/>
      <x:c r="P327" s="1"/>
      <x:c r="Q327" s="1"/>
    </x:row>
    <x:row r="328">
      <x:c r="A328" s="1"/>
      <x:c r="B328" s="1"/>
      <x:c r="C328" s="1"/>
      <x:c r="D328" s="1"/>
      <x:c r="E328" s="1"/>
      <x:c r="F328" s="1"/>
      <x:c r="G328" s="1"/>
      <x:c r="H328" s="1"/>
      <x:c r="I328" s="1"/>
      <x:c r="J328" s="1"/>
      <x:c r="K328" s="1"/>
      <x:c r="L328" s="1"/>
      <x:c r="M328" s="1"/>
      <x:c r="N328" s="1"/>
      <x:c r="O328" s="1"/>
      <x:c r="P328" s="1"/>
      <x:c r="Q328" s="1"/>
    </x:row>
    <x:row r="329">
      <x:c r="A329" s="1"/>
      <x:c r="B329" s="1"/>
      <x:c r="C329" s="1"/>
      <x:c r="D329" s="1"/>
      <x:c r="E329" s="1"/>
      <x:c r="F329" s="1"/>
      <x:c r="G329" s="1"/>
      <x:c r="H329" s="1"/>
      <x:c r="I329" s="1"/>
      <x:c r="J329" s="1"/>
      <x:c r="K329" s="1"/>
      <x:c r="L329" s="1"/>
      <x:c r="M329" s="1"/>
      <x:c r="N329" s="1"/>
      <x:c r="O329" s="1"/>
      <x:c r="P329" s="1"/>
      <x:c r="Q329" s="1"/>
    </x:row>
    <x:row r="330">
      <x:c r="A330" s="1"/>
      <x:c r="B330" s="1"/>
      <x:c r="C330" s="1"/>
      <x:c r="D330" s="1"/>
      <x:c r="E330" s="1"/>
      <x:c r="F330" s="1"/>
      <x:c r="G330" s="1"/>
      <x:c r="H330" s="1"/>
      <x:c r="I330" s="1"/>
      <x:c r="J330" s="1"/>
      <x:c r="K330" s="1"/>
      <x:c r="L330" s="1"/>
      <x:c r="M330" s="1"/>
      <x:c r="N330" s="1"/>
      <x:c r="O330" s="1"/>
      <x:c r="P330" s="1"/>
      <x:c r="Q330" s="1"/>
    </x:row>
    <x:row r="331">
      <x:c r="A331" s="1"/>
      <x:c r="B331" s="1"/>
      <x:c r="C331" s="1"/>
      <x:c r="D331" s="1"/>
      <x:c r="E331" s="1"/>
      <x:c r="F331" s="1"/>
      <x:c r="G331" s="1"/>
      <x:c r="H331" s="1"/>
      <x:c r="I331" s="1"/>
      <x:c r="J331" s="1"/>
      <x:c r="K331" s="1"/>
      <x:c r="L331" s="1"/>
      <x:c r="M331" s="1"/>
      <x:c r="N331" s="1"/>
      <x:c r="O331" s="1"/>
      <x:c r="P331" s="1"/>
      <x:c r="Q331" s="1"/>
    </x:row>
    <x:row r="332">
      <x:c r="A332" s="1"/>
      <x:c r="B332" s="1"/>
      <x:c r="C332" s="1"/>
      <x:c r="D332" s="1"/>
      <x:c r="E332" s="1"/>
      <x:c r="F332" s="1"/>
      <x:c r="G332" s="1"/>
      <x:c r="H332" s="1"/>
      <x:c r="I332" s="1"/>
      <x:c r="J332" s="1"/>
      <x:c r="K332" s="1"/>
      <x:c r="L332" s="1"/>
      <x:c r="M332" s="1"/>
      <x:c r="N332" s="1"/>
      <x:c r="O332" s="1"/>
      <x:c r="P332" s="1"/>
      <x:c r="Q332" s="1"/>
    </x:row>
    <x:row r="333">
      <x:c r="A333" s="1"/>
      <x:c r="B333" s="1"/>
      <x:c r="C333" s="1"/>
      <x:c r="D333" s="1"/>
      <x:c r="E333" s="1"/>
      <x:c r="F333" s="1"/>
      <x:c r="G333" s="1"/>
      <x:c r="H333" s="1"/>
      <x:c r="I333" s="1"/>
      <x:c r="J333" s="1"/>
      <x:c r="K333" s="1"/>
      <x:c r="L333" s="1"/>
      <x:c r="M333" s="1"/>
      <x:c r="N333" s="1"/>
      <x:c r="O333" s="1"/>
      <x:c r="P333" s="1"/>
      <x:c r="Q333" s="1"/>
    </x:row>
    <x:row r="334">
      <x:c r="A334" s="1"/>
      <x:c r="B334" s="1"/>
      <x:c r="C334" s="1"/>
      <x:c r="D334" s="1"/>
      <x:c r="E334" s="1"/>
      <x:c r="F334" s="1"/>
      <x:c r="G334" s="1"/>
      <x:c r="H334" s="1"/>
      <x:c r="I334" s="1"/>
      <x:c r="J334" s="1"/>
      <x:c r="K334" s="1"/>
      <x:c r="L334" s="1"/>
      <x:c r="M334" s="1"/>
      <x:c r="N334" s="1"/>
      <x:c r="O334" s="1"/>
      <x:c r="P334" s="1"/>
      <x:c r="Q334" s="1"/>
    </x:row>
    <x:row r="335">
      <x:c r="A335" s="1"/>
      <x:c r="B335" s="1"/>
      <x:c r="C335" s="1"/>
      <x:c r="D335" s="1"/>
      <x:c r="E335" s="1"/>
      <x:c r="F335" s="1"/>
      <x:c r="G335" s="1"/>
      <x:c r="H335" s="1"/>
      <x:c r="I335" s="1"/>
      <x:c r="J335" s="1"/>
      <x:c r="K335" s="1"/>
      <x:c r="L335" s="1"/>
      <x:c r="M335" s="1"/>
      <x:c r="N335" s="1"/>
      <x:c r="O335" s="1"/>
      <x:c r="P335" s="1"/>
      <x:c r="Q335" s="1"/>
    </x:row>
    <x:row r="336">
      <x:c r="A336" s="1"/>
      <x:c r="B336" s="1"/>
      <x:c r="C336" s="1"/>
      <x:c r="D336" s="1"/>
      <x:c r="E336" s="1"/>
      <x:c r="F336" s="1"/>
      <x:c r="G336" s="1"/>
      <x:c r="H336" s="1"/>
      <x:c r="I336" s="1"/>
      <x:c r="J336" s="1"/>
      <x:c r="K336" s="1"/>
      <x:c r="L336" s="1"/>
      <x:c r="M336" s="1"/>
      <x:c r="N336" s="1"/>
      <x:c r="O336" s="1"/>
      <x:c r="P336" s="1"/>
      <x:c r="Q336" s="1"/>
    </x:row>
    <x:row r="337">
      <x:c r="A337" s="1"/>
      <x:c r="B337" s="1"/>
      <x:c r="C337" s="1"/>
      <x:c r="D337" s="1"/>
      <x:c r="E337" s="1"/>
      <x:c r="F337" s="1"/>
      <x:c r="G337" s="1"/>
      <x:c r="H337" s="1"/>
      <x:c r="I337" s="1"/>
      <x:c r="J337" s="1"/>
      <x:c r="K337" s="1"/>
      <x:c r="L337" s="1"/>
      <x:c r="M337" s="1"/>
      <x:c r="N337" s="1"/>
      <x:c r="O337" s="1"/>
      <x:c r="P337" s="1"/>
      <x:c r="Q337" s="1"/>
    </x:row>
    <x:row r="338">
      <x:c r="A338" s="1"/>
      <x:c r="B338" s="1"/>
      <x:c r="C338" s="1"/>
      <x:c r="D338" s="1"/>
      <x:c r="E338" s="1"/>
      <x:c r="F338" s="1"/>
      <x:c r="G338" s="1"/>
      <x:c r="H338" s="1"/>
      <x:c r="I338" s="1"/>
      <x:c r="J338" s="1"/>
      <x:c r="K338" s="1"/>
      <x:c r="L338" s="1"/>
      <x:c r="M338" s="1"/>
      <x:c r="N338" s="1"/>
      <x:c r="O338" s="1"/>
      <x:c r="P338" s="1"/>
      <x:c r="Q338" s="1"/>
    </x:row>
    <x:row r="339">
      <x:c r="A339" s="1"/>
      <x:c r="B339" s="1"/>
      <x:c r="C339" s="1"/>
      <x:c r="D339" s="1"/>
      <x:c r="E339" s="1"/>
      <x:c r="F339" s="1"/>
      <x:c r="G339" s="1"/>
      <x:c r="H339" s="1"/>
      <x:c r="I339" s="1"/>
      <x:c r="J339" s="1"/>
      <x:c r="K339" s="1"/>
      <x:c r="L339" s="1"/>
      <x:c r="M339" s="1"/>
      <x:c r="N339" s="1"/>
      <x:c r="O339" s="1"/>
      <x:c r="P339" s="1"/>
      <x:c r="Q339" s="1"/>
    </x:row>
    <x:row r="340">
      <x:c r="A340" s="1"/>
      <x:c r="B340" s="1"/>
      <x:c r="C340" s="1"/>
      <x:c r="D340" s="1"/>
      <x:c r="E340" s="1"/>
      <x:c r="F340" s="1"/>
      <x:c r="G340" s="1"/>
      <x:c r="H340" s="1"/>
      <x:c r="I340" s="1"/>
      <x:c r="J340" s="1"/>
      <x:c r="K340" s="1"/>
      <x:c r="L340" s="1"/>
      <x:c r="M340" s="1"/>
      <x:c r="N340" s="1"/>
      <x:c r="O340" s="1"/>
      <x:c r="P340" s="1"/>
      <x:c r="Q340" s="1"/>
    </x:row>
    <x:row r="341">
      <x:c r="A341" s="1"/>
      <x:c r="B341" s="1"/>
      <x:c r="C341" s="1"/>
      <x:c r="D341" s="1"/>
      <x:c r="E341" s="1"/>
      <x:c r="F341" s="1"/>
      <x:c r="G341" s="1"/>
      <x:c r="H341" s="1"/>
      <x:c r="I341" s="1"/>
      <x:c r="J341" s="1"/>
      <x:c r="K341" s="1"/>
      <x:c r="L341" s="1"/>
      <x:c r="M341" s="1"/>
      <x:c r="N341" s="1"/>
      <x:c r="O341" s="1"/>
      <x:c r="P341" s="1"/>
      <x:c r="Q341" s="1"/>
    </x:row>
    <x:row r="342">
      <x:c r="A342" s="1"/>
      <x:c r="B342" s="1"/>
      <x:c r="C342" s="1"/>
      <x:c r="D342" s="1"/>
      <x:c r="E342" s="1"/>
      <x:c r="F342" s="1"/>
      <x:c r="G342" s="1"/>
      <x:c r="H342" s="1"/>
      <x:c r="I342" s="1"/>
      <x:c r="J342" s="1"/>
      <x:c r="K342" s="1"/>
      <x:c r="L342" s="1"/>
      <x:c r="M342" s="1"/>
      <x:c r="N342" s="1"/>
      <x:c r="O342" s="1"/>
      <x:c r="P342" s="1"/>
      <x:c r="Q342" s="1"/>
    </x:row>
    <x:row r="343">
      <x:c r="A343" s="1"/>
      <x:c r="B343" s="1"/>
      <x:c r="C343" s="1"/>
      <x:c r="D343" s="1"/>
      <x:c r="E343" s="1"/>
      <x:c r="F343" s="1"/>
      <x:c r="G343" s="1"/>
      <x:c r="H343" s="1"/>
      <x:c r="I343" s="1"/>
      <x:c r="J343" s="1"/>
      <x:c r="K343" s="1"/>
      <x:c r="L343" s="1"/>
      <x:c r="M343" s="1"/>
      <x:c r="N343" s="1"/>
      <x:c r="O343" s="1"/>
      <x:c r="P343" s="1"/>
      <x:c r="Q343" s="1"/>
    </x:row>
    <x:row r="344">
      <x:c r="A344" s="1"/>
      <x:c r="B344" s="1"/>
      <x:c r="C344" s="1"/>
      <x:c r="D344" s="1"/>
      <x:c r="E344" s="1"/>
      <x:c r="F344" s="1"/>
      <x:c r="G344" s="1"/>
      <x:c r="H344" s="1"/>
      <x:c r="I344" s="1"/>
      <x:c r="J344" s="1"/>
      <x:c r="K344" s="1"/>
      <x:c r="L344" s="1"/>
      <x:c r="M344" s="1"/>
      <x:c r="N344" s="1"/>
      <x:c r="O344" s="1"/>
      <x:c r="P344" s="1"/>
      <x:c r="Q344" s="1"/>
    </x:row>
    <x:row r="345">
      <x:c r="A345" s="1"/>
      <x:c r="B345" s="1"/>
      <x:c r="C345" s="1"/>
      <x:c r="D345" s="1"/>
      <x:c r="E345" s="1"/>
      <x:c r="F345" s="1"/>
      <x:c r="G345" s="1"/>
      <x:c r="H345" s="1"/>
      <x:c r="I345" s="1"/>
      <x:c r="J345" s="1"/>
      <x:c r="K345" s="1"/>
      <x:c r="L345" s="1"/>
      <x:c r="M345" s="1"/>
      <x:c r="N345" s="1"/>
      <x:c r="O345" s="1"/>
      <x:c r="P345" s="1"/>
      <x:c r="Q345" s="1"/>
    </x:row>
    <x:row r="346">
      <x:c r="A346" s="1"/>
      <x:c r="B346" s="1"/>
      <x:c r="C346" s="1"/>
      <x:c r="D346" s="1"/>
      <x:c r="E346" s="1"/>
      <x:c r="F346" s="1"/>
      <x:c r="G346" s="1"/>
      <x:c r="H346" s="1"/>
      <x:c r="I346" s="1"/>
      <x:c r="J346" s="1"/>
      <x:c r="K346" s="1"/>
      <x:c r="L346" s="1"/>
      <x:c r="M346" s="1"/>
      <x:c r="N346" s="1"/>
      <x:c r="O346" s="1"/>
      <x:c r="P346" s="1"/>
      <x:c r="Q346" s="1"/>
    </x:row>
    <x:row r="347">
      <x:c r="A347" s="1"/>
      <x:c r="B347" s="1"/>
      <x:c r="C347" s="1"/>
      <x:c r="D347" s="1"/>
      <x:c r="E347" s="1"/>
      <x:c r="F347" s="1"/>
      <x:c r="G347" s="1"/>
      <x:c r="H347" s="1"/>
      <x:c r="I347" s="1"/>
      <x:c r="J347" s="1"/>
      <x:c r="K347" s="1"/>
      <x:c r="L347" s="1"/>
      <x:c r="M347" s="1"/>
      <x:c r="N347" s="1"/>
      <x:c r="O347" s="1"/>
      <x:c r="P347" s="1"/>
      <x:c r="Q347" s="1"/>
    </x:row>
    <x:row r="348">
      <x:c r="A348" s="1"/>
      <x:c r="B348" s="1"/>
      <x:c r="C348" s="1"/>
      <x:c r="D348" s="1"/>
      <x:c r="E348" s="1"/>
      <x:c r="F348" s="1"/>
      <x:c r="G348" s="1"/>
      <x:c r="H348" s="1"/>
      <x:c r="I348" s="1"/>
      <x:c r="J348" s="1"/>
      <x:c r="K348" s="1"/>
      <x:c r="L348" s="1"/>
      <x:c r="M348" s="1"/>
      <x:c r="N348" s="1"/>
      <x:c r="O348" s="1"/>
      <x:c r="P348" s="1"/>
      <x:c r="Q348" s="1"/>
    </x:row>
    <x:row r="349">
      <x:c r="A349" s="1"/>
      <x:c r="B349" s="1"/>
      <x:c r="C349" s="1"/>
      <x:c r="D349" s="1"/>
      <x:c r="E349" s="1"/>
      <x:c r="F349" s="1"/>
      <x:c r="G349" s="1"/>
      <x:c r="H349" s="1"/>
      <x:c r="I349" s="1"/>
      <x:c r="J349" s="1"/>
      <x:c r="K349" s="1"/>
      <x:c r="L349" s="1"/>
      <x:c r="M349" s="1"/>
      <x:c r="N349" s="1"/>
      <x:c r="O349" s="1"/>
      <x:c r="P349" s="1"/>
      <x:c r="Q349" s="1"/>
    </x:row>
    <x:row r="350">
      <x:c r="A350" s="1"/>
      <x:c r="B350" s="1"/>
      <x:c r="C350" s="1"/>
      <x:c r="D350" s="1"/>
      <x:c r="E350" s="1"/>
      <x:c r="F350" s="1"/>
      <x:c r="G350" s="1"/>
      <x:c r="H350" s="1"/>
      <x:c r="I350" s="1"/>
      <x:c r="J350" s="1"/>
      <x:c r="K350" s="1"/>
      <x:c r="L350" s="1"/>
      <x:c r="M350" s="1"/>
      <x:c r="N350" s="1"/>
      <x:c r="O350" s="1"/>
      <x:c r="P350" s="1"/>
      <x:c r="Q350" s="1"/>
    </x:row>
    <x:row r="351">
      <x:c r="A351" s="1"/>
      <x:c r="B351" s="1"/>
      <x:c r="C351" s="1"/>
      <x:c r="D351" s="1"/>
      <x:c r="E351" s="1"/>
      <x:c r="F351" s="1"/>
      <x:c r="G351" s="1"/>
      <x:c r="H351" s="1"/>
      <x:c r="I351" s="1"/>
      <x:c r="J351" s="1"/>
      <x:c r="K351" s="1"/>
      <x:c r="L351" s="1"/>
      <x:c r="M351" s="1"/>
      <x:c r="N351" s="1"/>
      <x:c r="O351" s="1"/>
      <x:c r="P351" s="1"/>
      <x:c r="Q351" s="1"/>
    </x:row>
    <x:row r="352">
      <x:c r="A352" s="1"/>
      <x:c r="B352" s="1"/>
      <x:c r="C352" s="1"/>
      <x:c r="D352" s="1"/>
      <x:c r="E352" s="1"/>
      <x:c r="F352" s="1"/>
      <x:c r="G352" s="1"/>
      <x:c r="H352" s="1"/>
      <x:c r="I352" s="1"/>
      <x:c r="J352" s="1"/>
      <x:c r="K352" s="1"/>
      <x:c r="L352" s="1"/>
      <x:c r="M352" s="1"/>
      <x:c r="N352" s="1"/>
      <x:c r="O352" s="1"/>
      <x:c r="P352" s="1"/>
      <x:c r="Q352" s="1"/>
    </x:row>
    <x:row r="353">
      <x:c r="A353" s="1"/>
      <x:c r="B353" s="1"/>
      <x:c r="C353" s="1"/>
      <x:c r="D353" s="1"/>
      <x:c r="E353" s="1"/>
      <x:c r="F353" s="1"/>
      <x:c r="G353" s="1"/>
      <x:c r="H353" s="1"/>
      <x:c r="I353" s="1"/>
      <x:c r="J353" s="1"/>
      <x:c r="K353" s="1"/>
      <x:c r="L353" s="1"/>
      <x:c r="M353" s="1"/>
      <x:c r="N353" s="1"/>
      <x:c r="O353" s="1"/>
      <x:c r="P353" s="1"/>
      <x:c r="Q353" s="1"/>
    </x:row>
    <x:row r="354">
      <x:c r="A354" s="1"/>
      <x:c r="B354" s="1"/>
      <x:c r="C354" s="1"/>
      <x:c r="D354" s="1"/>
      <x:c r="E354" s="1"/>
      <x:c r="F354" s="1"/>
      <x:c r="G354" s="1"/>
      <x:c r="H354" s="1"/>
      <x:c r="I354" s="1"/>
      <x:c r="J354" s="1"/>
      <x:c r="K354" s="1"/>
      <x:c r="L354" s="1"/>
      <x:c r="M354" s="1"/>
      <x:c r="N354" s="1"/>
      <x:c r="O354" s="1"/>
      <x:c r="P354" s="1"/>
      <x:c r="Q354" s="1"/>
    </x:row>
    <x:row r="355">
      <x:c r="A355" s="1"/>
      <x:c r="B355" s="1"/>
      <x:c r="C355" s="1"/>
      <x:c r="D355" s="1"/>
      <x:c r="E355" s="1"/>
      <x:c r="F355" s="1"/>
      <x:c r="G355" s="1"/>
      <x:c r="H355" s="1"/>
      <x:c r="I355" s="1"/>
      <x:c r="J355" s="1"/>
      <x:c r="K355" s="1"/>
      <x:c r="L355" s="1"/>
      <x:c r="M355" s="1"/>
      <x:c r="N355" s="1"/>
      <x:c r="O355" s="1"/>
      <x:c r="P355" s="1"/>
      <x:c r="Q355" s="1"/>
    </x:row>
    <x:row r="356">
      <x:c r="A356" s="1"/>
      <x:c r="B356" s="1"/>
      <x:c r="C356" s="1"/>
      <x:c r="D356" s="1"/>
      <x:c r="E356" s="1"/>
      <x:c r="F356" s="1"/>
      <x:c r="G356" s="1"/>
      <x:c r="H356" s="1"/>
      <x:c r="I356" s="1"/>
      <x:c r="J356" s="1"/>
      <x:c r="K356" s="1"/>
      <x:c r="L356" s="1"/>
      <x:c r="M356" s="1"/>
      <x:c r="N356" s="1"/>
      <x:c r="O356" s="1"/>
      <x:c r="P356" s="1"/>
      <x:c r="Q356" s="1"/>
    </x:row>
    <x:row r="357">
      <x:c r="A357" s="1"/>
      <x:c r="B357" s="1"/>
      <x:c r="C357" s="1"/>
      <x:c r="D357" s="1"/>
      <x:c r="E357" s="1"/>
      <x:c r="F357" s="1"/>
      <x:c r="G357" s="1"/>
      <x:c r="H357" s="1"/>
      <x:c r="I357" s="1"/>
      <x:c r="J357" s="1"/>
      <x:c r="K357" s="1"/>
      <x:c r="L357" s="1"/>
      <x:c r="M357" s="1"/>
      <x:c r="N357" s="1"/>
      <x:c r="O357" s="1"/>
      <x:c r="P357" s="1"/>
      <x:c r="Q357" s="1"/>
    </x:row>
    <x:row r="358">
      <x:c r="A358" s="1"/>
      <x:c r="B358" s="1"/>
      <x:c r="C358" s="1"/>
      <x:c r="D358" s="1"/>
      <x:c r="E358" s="1"/>
      <x:c r="F358" s="1"/>
      <x:c r="G358" s="1"/>
      <x:c r="H358" s="1"/>
      <x:c r="I358" s="1"/>
      <x:c r="J358" s="1"/>
      <x:c r="K358" s="1"/>
      <x:c r="L358" s="1"/>
      <x:c r="M358" s="1"/>
      <x:c r="N358" s="1"/>
      <x:c r="O358" s="1"/>
      <x:c r="P358" s="1"/>
      <x:c r="Q358" s="1"/>
    </x:row>
    <x:row r="359">
      <x:c r="A359" s="1"/>
      <x:c r="B359" s="1"/>
      <x:c r="C359" s="1"/>
      <x:c r="D359" s="1"/>
      <x:c r="E359" s="1"/>
      <x:c r="F359" s="1"/>
      <x:c r="G359" s="1"/>
      <x:c r="H359" s="1"/>
      <x:c r="I359" s="1"/>
      <x:c r="J359" s="1"/>
      <x:c r="K359" s="1"/>
      <x:c r="L359" s="1"/>
      <x:c r="M359" s="1"/>
      <x:c r="N359" s="1"/>
      <x:c r="O359" s="1"/>
      <x:c r="P359" s="1"/>
      <x:c r="Q359" s="1"/>
    </x:row>
    <x:row r="360">
      <x:c r="A360" s="1"/>
      <x:c r="B360" s="1"/>
      <x:c r="C360" s="1"/>
      <x:c r="D360" s="1"/>
      <x:c r="E360" s="1"/>
      <x:c r="F360" s="1"/>
      <x:c r="G360" s="1"/>
      <x:c r="H360" s="1"/>
      <x:c r="I360" s="1"/>
      <x:c r="J360" s="1"/>
      <x:c r="K360" s="1"/>
      <x:c r="L360" s="1"/>
      <x:c r="M360" s="1"/>
      <x:c r="N360" s="1"/>
      <x:c r="O360" s="1"/>
      <x:c r="P360" s="1"/>
      <x:c r="Q360" s="1"/>
    </x:row>
    <x:row r="361">
      <x:c r="A361" s="1"/>
      <x:c r="B361" s="1"/>
      <x:c r="C361" s="1"/>
      <x:c r="D361" s="1"/>
      <x:c r="E361" s="1"/>
      <x:c r="F361" s="1"/>
      <x:c r="G361" s="1"/>
      <x:c r="H361" s="1"/>
      <x:c r="I361" s="1"/>
      <x:c r="J361" s="1"/>
      <x:c r="K361" s="1"/>
      <x:c r="L361" s="1"/>
      <x:c r="M361" s="1"/>
      <x:c r="N361" s="1"/>
      <x:c r="O361" s="1"/>
      <x:c r="P361" s="1"/>
      <x:c r="Q361" s="1"/>
    </x:row>
    <x:row r="362">
      <x:c r="A362" s="1"/>
      <x:c r="B362" s="1"/>
      <x:c r="C362" s="1"/>
      <x:c r="D362" s="1"/>
      <x:c r="E362" s="1"/>
      <x:c r="F362" s="1"/>
      <x:c r="G362" s="1"/>
      <x:c r="H362" s="1"/>
      <x:c r="I362" s="1"/>
      <x:c r="J362" s="1"/>
      <x:c r="K362" s="1"/>
      <x:c r="L362" s="1"/>
      <x:c r="M362" s="1"/>
      <x:c r="N362" s="1"/>
      <x:c r="O362" s="1"/>
      <x:c r="P362" s="1"/>
      <x:c r="Q362" s="1"/>
    </x:row>
    <x:row r="363">
      <x:c r="A363" s="1"/>
      <x:c r="B363" s="1"/>
      <x:c r="C363" s="1"/>
      <x:c r="D363" s="1"/>
      <x:c r="E363" s="1"/>
      <x:c r="F363" s="1"/>
      <x:c r="G363" s="1"/>
      <x:c r="H363" s="1"/>
      <x:c r="I363" s="1"/>
      <x:c r="J363" s="1"/>
      <x:c r="K363" s="1"/>
      <x:c r="L363" s="1"/>
      <x:c r="M363" s="1"/>
      <x:c r="N363" s="1"/>
      <x:c r="O363" s="1"/>
      <x:c r="P363" s="1"/>
      <x:c r="Q363" s="1"/>
    </x:row>
    <x:row r="364">
      <x:c r="A364" s="1"/>
      <x:c r="B364" s="1"/>
      <x:c r="C364" s="1"/>
      <x:c r="D364" s="1"/>
      <x:c r="E364" s="1"/>
      <x:c r="F364" s="1"/>
      <x:c r="G364" s="1"/>
      <x:c r="H364" s="1"/>
      <x:c r="I364" s="1"/>
      <x:c r="J364" s="1"/>
      <x:c r="K364" s="1"/>
      <x:c r="L364" s="1"/>
      <x:c r="M364" s="1"/>
      <x:c r="N364" s="1"/>
      <x:c r="O364" s="1"/>
      <x:c r="P364" s="1"/>
      <x:c r="Q364" s="1"/>
    </x:row>
    <x:row r="365">
      <x:c r="A365" s="1"/>
      <x:c r="B365" s="1"/>
      <x:c r="C365" s="1"/>
      <x:c r="D365" s="1"/>
      <x:c r="E365" s="1"/>
      <x:c r="F365" s="1"/>
      <x:c r="G365" s="1"/>
      <x:c r="H365" s="1"/>
      <x:c r="I365" s="1"/>
      <x:c r="J365" s="1"/>
      <x:c r="K365" s="1"/>
      <x:c r="L365" s="1"/>
      <x:c r="M365" s="1"/>
      <x:c r="N365" s="1"/>
      <x:c r="O365" s="1"/>
      <x:c r="P365" s="1"/>
      <x:c r="Q365" s="1"/>
    </x:row>
    <x:row r="366">
      <x:c r="A366" s="1"/>
      <x:c r="B366" s="1"/>
      <x:c r="C366" s="1"/>
      <x:c r="D366" s="1"/>
      <x:c r="E366" s="1"/>
      <x:c r="F366" s="1"/>
      <x:c r="G366" s="1"/>
      <x:c r="H366" s="1"/>
      <x:c r="I366" s="1"/>
      <x:c r="J366" s="1"/>
      <x:c r="K366" s="1"/>
      <x:c r="L366" s="1"/>
      <x:c r="M366" s="1"/>
      <x:c r="N366" s="1"/>
      <x:c r="O366" s="1"/>
      <x:c r="P366" s="1"/>
      <x:c r="Q366" s="1"/>
    </x:row>
    <x:row r="367">
      <x:c r="A367" s="1"/>
      <x:c r="B367" s="1"/>
      <x:c r="C367" s="1"/>
      <x:c r="D367" s="1"/>
      <x:c r="E367" s="1"/>
      <x:c r="F367" s="1"/>
      <x:c r="G367" s="1"/>
      <x:c r="H367" s="1"/>
      <x:c r="I367" s="1"/>
      <x:c r="J367" s="1"/>
      <x:c r="K367" s="1"/>
      <x:c r="L367" s="1"/>
      <x:c r="M367" s="1"/>
      <x:c r="N367" s="1"/>
      <x:c r="O367" s="1"/>
      <x:c r="P367" s="1"/>
      <x:c r="Q367" s="1"/>
    </x:row>
    <x:row r="368">
      <x:c r="A368" s="1"/>
      <x:c r="B368" s="1"/>
      <x:c r="C368" s="1"/>
      <x:c r="D368" s="1"/>
      <x:c r="E368" s="1"/>
      <x:c r="F368" s="1"/>
      <x:c r="G368" s="1"/>
      <x:c r="H368" s="1"/>
      <x:c r="I368" s="1"/>
      <x:c r="J368" s="1"/>
      <x:c r="K368" s="1"/>
      <x:c r="L368" s="1"/>
      <x:c r="M368" s="1"/>
      <x:c r="N368" s="1"/>
      <x:c r="O368" s="1"/>
      <x:c r="P368" s="1"/>
      <x:c r="Q368" s="1"/>
    </x:row>
    <x:row r="369">
      <x:c r="A369" s="1"/>
      <x:c r="B369" s="1"/>
      <x:c r="C369" s="1"/>
      <x:c r="D369" s="1"/>
      <x:c r="E369" s="1"/>
      <x:c r="F369" s="1"/>
      <x:c r="G369" s="1"/>
      <x:c r="H369" s="1"/>
      <x:c r="I369" s="1"/>
      <x:c r="J369" s="1"/>
      <x:c r="K369" s="1"/>
      <x:c r="L369" s="1"/>
      <x:c r="M369" s="1"/>
      <x:c r="N369" s="1"/>
      <x:c r="O369" s="1"/>
      <x:c r="P369" s="1"/>
      <x:c r="Q369" s="1"/>
    </x:row>
    <x:row r="370">
      <x:c r="A370" s="1"/>
      <x:c r="B370" s="1"/>
      <x:c r="C370" s="1"/>
      <x:c r="D370" s="1"/>
      <x:c r="E370" s="1"/>
      <x:c r="F370" s="1"/>
      <x:c r="G370" s="1"/>
      <x:c r="H370" s="1"/>
      <x:c r="I370" s="1"/>
      <x:c r="J370" s="1"/>
      <x:c r="K370" s="1"/>
      <x:c r="L370" s="1"/>
      <x:c r="M370" s="1"/>
      <x:c r="N370" s="1"/>
      <x:c r="O370" s="1"/>
      <x:c r="P370" s="1"/>
      <x:c r="Q370" s="1"/>
    </x:row>
    <x:row r="371">
      <x:c r="A371" s="1"/>
      <x:c r="B371" s="1"/>
      <x:c r="C371" s="1"/>
      <x:c r="D371" s="1"/>
      <x:c r="E371" s="1"/>
      <x:c r="F371" s="1"/>
      <x:c r="G371" s="1"/>
      <x:c r="H371" s="1"/>
      <x:c r="I371" s="1"/>
      <x:c r="J371" s="1"/>
      <x:c r="K371" s="1"/>
      <x:c r="L371" s="1"/>
      <x:c r="M371" s="1"/>
      <x:c r="N371" s="1"/>
      <x:c r="O371" s="1"/>
      <x:c r="P371" s="1"/>
      <x:c r="Q371" s="1"/>
    </x:row>
    <x:row r="372">
      <x:c r="A372" s="1"/>
      <x:c r="B372" s="1"/>
      <x:c r="C372" s="1"/>
      <x:c r="D372" s="1"/>
      <x:c r="E372" s="1"/>
      <x:c r="F372" s="1"/>
      <x:c r="G372" s="1"/>
      <x:c r="H372" s="1"/>
      <x:c r="I372" s="1"/>
      <x:c r="J372" s="1"/>
      <x:c r="K372" s="1"/>
      <x:c r="L372" s="1"/>
      <x:c r="M372" s="1"/>
      <x:c r="N372" s="1"/>
      <x:c r="O372" s="1"/>
      <x:c r="P372" s="1"/>
      <x:c r="Q372" s="1"/>
    </x:row>
    <x:row r="373">
      <x:c r="A373" s="1"/>
      <x:c r="B373" s="1"/>
      <x:c r="C373" s="1"/>
      <x:c r="D373" s="1"/>
      <x:c r="E373" s="1"/>
      <x:c r="F373" s="1"/>
      <x:c r="G373" s="1"/>
      <x:c r="H373" s="1"/>
      <x:c r="I373" s="1"/>
      <x:c r="J373" s="1"/>
      <x:c r="K373" s="1"/>
      <x:c r="L373" s="1"/>
      <x:c r="M373" s="1"/>
      <x:c r="N373" s="1"/>
      <x:c r="O373" s="1"/>
      <x:c r="P373" s="1"/>
      <x:c r="Q373" s="1"/>
    </x:row>
    <x:row r="374">
      <x:c r="A374" s="1"/>
      <x:c r="B374" s="1"/>
      <x:c r="C374" s="1"/>
      <x:c r="D374" s="1"/>
      <x:c r="E374" s="1"/>
      <x:c r="F374" s="1"/>
      <x:c r="G374" s="1"/>
      <x:c r="H374" s="1"/>
      <x:c r="I374" s="1"/>
      <x:c r="J374" s="1"/>
      <x:c r="K374" s="1"/>
      <x:c r="L374" s="1"/>
      <x:c r="M374" s="1"/>
      <x:c r="N374" s="1"/>
      <x:c r="O374" s="1"/>
      <x:c r="P374" s="1"/>
      <x:c r="Q374" s="1"/>
    </x:row>
    <x:row r="375">
      <x:c r="A375" s="1"/>
      <x:c r="B375" s="1"/>
      <x:c r="C375" s="1"/>
      <x:c r="D375" s="1"/>
      <x:c r="E375" s="1"/>
      <x:c r="F375" s="1"/>
      <x:c r="G375" s="1"/>
      <x:c r="H375" s="1"/>
      <x:c r="I375" s="1"/>
      <x:c r="J375" s="1"/>
      <x:c r="K375" s="1"/>
      <x:c r="L375" s="1"/>
      <x:c r="M375" s="1"/>
      <x:c r="N375" s="1"/>
      <x:c r="O375" s="1"/>
      <x:c r="P375" s="1"/>
      <x:c r="Q375" s="1"/>
    </x:row>
    <x:row r="376">
      <x:c r="A376" s="1"/>
      <x:c r="B376" s="1"/>
      <x:c r="C376" s="1"/>
      <x:c r="D376" s="1"/>
      <x:c r="E376" s="1"/>
      <x:c r="F376" s="1"/>
      <x:c r="G376" s="1"/>
      <x:c r="H376" s="1"/>
      <x:c r="I376" s="1"/>
      <x:c r="J376" s="1"/>
      <x:c r="K376" s="1"/>
      <x:c r="L376" s="1"/>
      <x:c r="M376" s="1"/>
      <x:c r="N376" s="1"/>
      <x:c r="O376" s="1"/>
      <x:c r="P376" s="1"/>
      <x:c r="Q376" s="1"/>
    </x:row>
    <x:row r="377">
      <x:c r="A377" s="1"/>
      <x:c r="B377" s="1"/>
      <x:c r="C377" s="1"/>
      <x:c r="D377" s="1"/>
      <x:c r="E377" s="1"/>
      <x:c r="F377" s="1"/>
      <x:c r="G377" s="1"/>
      <x:c r="H377" s="1"/>
      <x:c r="I377" s="1"/>
      <x:c r="J377" s="1"/>
      <x:c r="K377" s="1"/>
      <x:c r="L377" s="1"/>
      <x:c r="M377" s="1"/>
      <x:c r="N377" s="1"/>
      <x:c r="O377" s="1"/>
      <x:c r="P377" s="1"/>
      <x:c r="Q377" s="1"/>
    </x:row>
    <x:row r="378">
      <x:c r="A378" s="1"/>
      <x:c r="B378" s="1"/>
      <x:c r="C378" s="1"/>
      <x:c r="D378" s="1"/>
      <x:c r="E378" s="1"/>
      <x:c r="F378" s="1"/>
      <x:c r="G378" s="1"/>
      <x:c r="H378" s="1"/>
      <x:c r="I378" s="1"/>
      <x:c r="J378" s="1"/>
      <x:c r="K378" s="1"/>
      <x:c r="L378" s="1"/>
      <x:c r="M378" s="1"/>
      <x:c r="N378" s="1"/>
      <x:c r="O378" s="1"/>
      <x:c r="P378" s="1"/>
      <x:c r="Q378" s="1"/>
    </x:row>
    <x:row r="379">
      <x:c r="A379" s="1"/>
      <x:c r="B379" s="1"/>
      <x:c r="C379" s="1"/>
      <x:c r="D379" s="1"/>
      <x:c r="E379" s="1"/>
      <x:c r="F379" s="1"/>
      <x:c r="G379" s="1"/>
      <x:c r="H379" s="1"/>
      <x:c r="I379" s="1"/>
      <x:c r="J379" s="1"/>
      <x:c r="K379" s="1"/>
      <x:c r="L379" s="1"/>
      <x:c r="M379" s="1"/>
      <x:c r="N379" s="1"/>
      <x:c r="O379" s="1"/>
      <x:c r="P379" s="1"/>
      <x:c r="Q379" s="1"/>
    </x:row>
    <x:row r="380">
      <x:c r="A380" s="1"/>
      <x:c r="B380" s="1"/>
      <x:c r="C380" s="1"/>
      <x:c r="D380" s="1"/>
      <x:c r="E380" s="1"/>
      <x:c r="F380" s="1"/>
      <x:c r="G380" s="1"/>
      <x:c r="H380" s="1"/>
      <x:c r="I380" s="1"/>
      <x:c r="J380" s="1"/>
      <x:c r="K380" s="1"/>
      <x:c r="L380" s="1"/>
      <x:c r="M380" s="1"/>
      <x:c r="N380" s="1"/>
      <x:c r="O380" s="1"/>
      <x:c r="P380" s="1"/>
      <x:c r="Q380" s="1"/>
    </x:row>
    <x:row r="381">
      <x:c r="A381" s="1"/>
      <x:c r="B381" s="1"/>
      <x:c r="C381" s="1"/>
      <x:c r="D381" s="1"/>
      <x:c r="E381" s="1"/>
      <x:c r="F381" s="1"/>
      <x:c r="G381" s="1"/>
      <x:c r="H381" s="1"/>
      <x:c r="I381" s="1"/>
      <x:c r="J381" s="1"/>
      <x:c r="K381" s="1"/>
      <x:c r="L381" s="1"/>
      <x:c r="M381" s="1"/>
      <x:c r="N381" s="1"/>
      <x:c r="O381" s="1"/>
      <x:c r="P381" s="1"/>
      <x:c r="Q381" s="1"/>
    </x:row>
    <x:row r="382">
      <x:c r="A382" s="1"/>
      <x:c r="B382" s="1"/>
      <x:c r="C382" s="1"/>
      <x:c r="D382" s="1"/>
      <x:c r="E382" s="1"/>
      <x:c r="F382" s="1"/>
      <x:c r="G382" s="1"/>
      <x:c r="H382" s="1"/>
      <x:c r="I382" s="1"/>
      <x:c r="J382" s="1"/>
      <x:c r="K382" s="1"/>
      <x:c r="L382" s="1"/>
      <x:c r="M382" s="1"/>
      <x:c r="N382" s="1"/>
      <x:c r="O382" s="1"/>
      <x:c r="P382" s="1"/>
      <x:c r="Q382" s="1"/>
    </x:row>
    <x:row r="383">
      <x:c r="A383" s="1"/>
      <x:c r="B383" s="1"/>
      <x:c r="C383" s="1"/>
      <x:c r="D383" s="1"/>
      <x:c r="E383" s="1"/>
      <x:c r="F383" s="1"/>
      <x:c r="G383" s="1"/>
      <x:c r="H383" s="1"/>
      <x:c r="I383" s="1"/>
      <x:c r="J383" s="1"/>
      <x:c r="K383" s="1"/>
      <x:c r="L383" s="1"/>
      <x:c r="M383" s="1"/>
      <x:c r="N383" s="1"/>
      <x:c r="O383" s="1"/>
      <x:c r="P383" s="1"/>
      <x:c r="Q383" s="1"/>
    </x:row>
    <x:row r="384">
      <x:c r="A384" s="1"/>
      <x:c r="B384" s="1"/>
      <x:c r="C384" s="1"/>
      <x:c r="D384" s="1"/>
      <x:c r="E384" s="1"/>
      <x:c r="F384" s="1"/>
      <x:c r="G384" s="1"/>
      <x:c r="H384" s="1"/>
      <x:c r="I384" s="1"/>
      <x:c r="J384" s="1"/>
      <x:c r="K384" s="1"/>
      <x:c r="L384" s="1"/>
      <x:c r="M384" s="1"/>
      <x:c r="N384" s="1"/>
      <x:c r="O384" s="1"/>
      <x:c r="P384" s="1"/>
      <x:c r="Q384" s="1"/>
    </x:row>
    <x:row r="385">
      <x:c r="A385" s="1"/>
      <x:c r="B385" s="1"/>
      <x:c r="C385" s="1"/>
      <x:c r="D385" s="1"/>
      <x:c r="E385" s="1"/>
      <x:c r="F385" s="1"/>
      <x:c r="G385" s="1"/>
      <x:c r="H385" s="1"/>
      <x:c r="I385" s="1"/>
      <x:c r="J385" s="1"/>
      <x:c r="K385" s="1"/>
      <x:c r="L385" s="1"/>
      <x:c r="M385" s="1"/>
      <x:c r="N385" s="1"/>
      <x:c r="O385" s="1"/>
      <x:c r="P385" s="1"/>
      <x:c r="Q385" s="1"/>
    </x:row>
    <x:row r="386">
      <x:c r="A386" s="1"/>
      <x:c r="B386" s="1"/>
      <x:c r="C386" s="1"/>
      <x:c r="D386" s="1"/>
      <x:c r="E386" s="1"/>
      <x:c r="F386" s="1"/>
      <x:c r="G386" s="1"/>
      <x:c r="H386" s="1"/>
      <x:c r="I386" s="1"/>
      <x:c r="J386" s="1"/>
      <x:c r="K386" s="1"/>
      <x:c r="L386" s="1"/>
      <x:c r="M386" s="1"/>
      <x:c r="N386" s="1"/>
      <x:c r="O386" s="1"/>
      <x:c r="P386" s="1"/>
      <x:c r="Q386" s="1"/>
    </x:row>
    <x:row r="387">
      <x:c r="A387" s="1"/>
      <x:c r="B387" s="1"/>
      <x:c r="C387" s="1"/>
      <x:c r="D387" s="1"/>
      <x:c r="E387" s="1"/>
      <x:c r="F387" s="1"/>
      <x:c r="G387" s="1"/>
      <x:c r="H387" s="1"/>
      <x:c r="I387" s="1"/>
      <x:c r="J387" s="1"/>
      <x:c r="K387" s="1"/>
      <x:c r="L387" s="1"/>
      <x:c r="M387" s="1"/>
      <x:c r="N387" s="1"/>
      <x:c r="O387" s="1"/>
      <x:c r="P387" s="1"/>
      <x:c r="Q387" s="1"/>
    </x:row>
    <x:row r="388">
      <x:c r="A388" s="1"/>
      <x:c r="B388" s="1"/>
      <x:c r="C388" s="1"/>
      <x:c r="D388" s="1"/>
      <x:c r="E388" s="1"/>
      <x:c r="F388" s="1"/>
      <x:c r="G388" s="1"/>
      <x:c r="H388" s="1"/>
      <x:c r="I388" s="1"/>
      <x:c r="J388" s="1"/>
      <x:c r="K388" s="1"/>
      <x:c r="L388" s="1"/>
      <x:c r="M388" s="1"/>
      <x:c r="N388" s="1"/>
      <x:c r="O388" s="1"/>
      <x:c r="P388" s="1"/>
      <x:c r="Q388" s="1"/>
    </x:row>
    <x:row r="389">
      <x:c r="A389" s="1"/>
      <x:c r="B389" s="1"/>
      <x:c r="C389" s="1"/>
      <x:c r="D389" s="1"/>
      <x:c r="E389" s="1"/>
      <x:c r="F389" s="1"/>
      <x:c r="G389" s="1"/>
      <x:c r="H389" s="1"/>
      <x:c r="I389" s="1"/>
      <x:c r="J389" s="1"/>
      <x:c r="K389" s="1"/>
      <x:c r="L389" s="1"/>
      <x:c r="M389" s="1"/>
      <x:c r="N389" s="1"/>
      <x:c r="O389" s="1"/>
      <x:c r="P389" s="1"/>
      <x:c r="Q389" s="1"/>
    </x:row>
    <x:row r="390">
      <x:c r="A390" s="1"/>
      <x:c r="B390" s="1"/>
      <x:c r="C390" s="1"/>
      <x:c r="D390" s="1"/>
      <x:c r="E390" s="1"/>
      <x:c r="F390" s="1"/>
      <x:c r="G390" s="1"/>
      <x:c r="H390" s="1"/>
      <x:c r="I390" s="1"/>
      <x:c r="J390" s="1"/>
      <x:c r="K390" s="1"/>
      <x:c r="L390" s="1"/>
      <x:c r="M390" s="1"/>
      <x:c r="N390" s="1"/>
      <x:c r="O390" s="1"/>
      <x:c r="P390" s="1"/>
      <x:c r="Q390" s="1"/>
    </x:row>
    <x:row r="391">
      <x:c r="A391" s="1"/>
      <x:c r="B391" s="1"/>
      <x:c r="C391" s="1"/>
      <x:c r="D391" s="1"/>
      <x:c r="E391" s="1"/>
      <x:c r="F391" s="1"/>
      <x:c r="G391" s="1"/>
      <x:c r="H391" s="1"/>
      <x:c r="I391" s="1"/>
      <x:c r="J391" s="1"/>
      <x:c r="K391" s="1"/>
      <x:c r="L391" s="1"/>
      <x:c r="M391" s="1"/>
      <x:c r="N391" s="1"/>
      <x:c r="O391" s="1"/>
      <x:c r="P391" s="1"/>
      <x:c r="Q391" s="1"/>
    </x:row>
    <x:row r="392">
      <x:c r="A392" s="1"/>
      <x:c r="B392" s="1"/>
      <x:c r="C392" s="1"/>
      <x:c r="D392" s="1"/>
      <x:c r="E392" s="1"/>
      <x:c r="F392" s="1"/>
      <x:c r="G392" s="1"/>
      <x:c r="H392" s="1"/>
      <x:c r="I392" s="1"/>
      <x:c r="J392" s="1"/>
      <x:c r="K392" s="1"/>
      <x:c r="L392" s="1"/>
      <x:c r="M392" s="1"/>
      <x:c r="N392" s="1"/>
      <x:c r="O392" s="1"/>
      <x:c r="P392" s="1"/>
      <x:c r="Q392" s="1"/>
    </x:row>
    <x:row r="393">
      <x:c r="A393" s="1"/>
      <x:c r="B393" s="1"/>
      <x:c r="C393" s="1"/>
      <x:c r="D393" s="1"/>
      <x:c r="E393" s="1"/>
      <x:c r="F393" s="1"/>
      <x:c r="G393" s="1"/>
      <x:c r="H393" s="1"/>
      <x:c r="I393" s="1"/>
      <x:c r="J393" s="1"/>
      <x:c r="K393" s="1"/>
      <x:c r="L393" s="1"/>
      <x:c r="M393" s="1"/>
      <x:c r="N393" s="1"/>
      <x:c r="O393" s="1"/>
      <x:c r="P393" s="1"/>
      <x:c r="Q393" s="1"/>
    </x:row>
    <x:row r="394">
      <x:c r="A394" s="1"/>
      <x:c r="B394" s="1"/>
      <x:c r="C394" s="1"/>
      <x:c r="D394" s="1"/>
      <x:c r="E394" s="1"/>
      <x:c r="F394" s="1"/>
      <x:c r="G394" s="1"/>
      <x:c r="H394" s="1"/>
      <x:c r="I394" s="1"/>
      <x:c r="J394" s="1"/>
      <x:c r="K394" s="1"/>
      <x:c r="L394" s="1"/>
      <x:c r="M394" s="1"/>
      <x:c r="N394" s="1"/>
      <x:c r="O394" s="1"/>
      <x:c r="P394" s="1"/>
      <x:c r="Q394" s="1"/>
    </x:row>
    <x:row r="395">
      <x:c r="A395" s="1"/>
      <x:c r="B395" s="1"/>
      <x:c r="C395" s="1"/>
      <x:c r="D395" s="1"/>
      <x:c r="E395" s="1"/>
      <x:c r="F395" s="1"/>
      <x:c r="G395" s="1"/>
      <x:c r="H395" s="1"/>
      <x:c r="I395" s="1"/>
      <x:c r="J395" s="1"/>
      <x:c r="K395" s="1"/>
      <x:c r="L395" s="1"/>
      <x:c r="M395" s="1"/>
      <x:c r="N395" s="1"/>
      <x:c r="O395" s="1"/>
      <x:c r="P395" s="1"/>
      <x:c r="Q395" s="1"/>
    </x:row>
    <x:row r="396">
      <x:c r="A396" s="1"/>
      <x:c r="B396" s="1"/>
      <x:c r="C396" s="1"/>
      <x:c r="D396" s="1"/>
      <x:c r="E396" s="1"/>
      <x:c r="F396" s="1"/>
      <x:c r="G396" s="1"/>
      <x:c r="H396" s="1"/>
      <x:c r="I396" s="1"/>
      <x:c r="J396" s="1"/>
      <x:c r="K396" s="1"/>
      <x:c r="L396" s="1"/>
      <x:c r="M396" s="1"/>
      <x:c r="N396" s="1"/>
      <x:c r="O396" s="1"/>
      <x:c r="P396" s="1"/>
      <x:c r="Q396" s="1"/>
    </x:row>
    <x:row r="397">
      <x:c r="A397" s="1"/>
      <x:c r="B397" s="1"/>
      <x:c r="C397" s="1"/>
      <x:c r="D397" s="1"/>
      <x:c r="E397" s="1"/>
      <x:c r="F397" s="1"/>
      <x:c r="G397" s="1"/>
      <x:c r="H397" s="1"/>
      <x:c r="I397" s="1"/>
      <x:c r="J397" s="1"/>
      <x:c r="K397" s="1"/>
      <x:c r="L397" s="1"/>
      <x:c r="M397" s="1"/>
      <x:c r="N397" s="1"/>
      <x:c r="O397" s="1"/>
      <x:c r="P397" s="1"/>
      <x:c r="Q397" s="1"/>
    </x:row>
    <x:row r="398">
      <x:c r="A398" s="1"/>
      <x:c r="B398" s="1"/>
      <x:c r="C398" s="1"/>
      <x:c r="D398" s="1"/>
      <x:c r="E398" s="1"/>
      <x:c r="F398" s="1"/>
      <x:c r="G398" s="1"/>
      <x:c r="H398" s="1"/>
      <x:c r="I398" s="1"/>
      <x:c r="J398" s="1"/>
      <x:c r="K398" s="1"/>
      <x:c r="L398" s="1"/>
      <x:c r="M398" s="1"/>
      <x:c r="N398" s="1"/>
      <x:c r="O398" s="1"/>
      <x:c r="P398" s="1"/>
      <x:c r="Q398" s="1"/>
    </x:row>
    <x:row r="399">
      <x:c r="A399" s="1"/>
      <x:c r="B399" s="1"/>
      <x:c r="C399" s="1"/>
      <x:c r="D399" s="1"/>
      <x:c r="E399" s="1"/>
      <x:c r="F399" s="1"/>
      <x:c r="G399" s="1"/>
      <x:c r="H399" s="1"/>
      <x:c r="I399" s="1"/>
      <x:c r="J399" s="1"/>
      <x:c r="K399" s="1"/>
      <x:c r="L399" s="1"/>
      <x:c r="M399" s="1"/>
      <x:c r="N399" s="1"/>
      <x:c r="O399" s="1"/>
      <x:c r="P399" s="1"/>
      <x:c r="Q399" s="1"/>
    </x:row>
    <x:row r="400">
      <x:c r="A400" s="1"/>
      <x:c r="B400" s="1"/>
      <x:c r="C400" s="1"/>
      <x:c r="D400" s="1"/>
      <x:c r="E400" s="1"/>
      <x:c r="F400" s="1"/>
      <x:c r="G400" s="1"/>
      <x:c r="H400" s="1"/>
      <x:c r="I400" s="1"/>
      <x:c r="J400" s="1"/>
      <x:c r="K400" s="1"/>
      <x:c r="L400" s="1"/>
      <x:c r="M400" s="1"/>
      <x:c r="N400" s="1"/>
      <x:c r="O400" s="1"/>
      <x:c r="P400" s="1"/>
      <x:c r="Q400" s="1"/>
    </x:row>
  </x:sheetData>
  <x:mergeCells>
    <x:mergeCell ref="A1:H1"/>
    <x:mergeCell ref="A2:H2"/>
    <x:mergeCell ref="A5:Q5"/>
  </x:mergeCells>
  <x:pageMargins left="0.7" right="0.7" top="0.75" bottom="0.75" header="0.3" footer="0.3"/>
  <x:drawing xmlns:r="http://schemas.openxmlformats.org/officeDocument/2006/relationships" r:id="R99262c11308b4ee7"/>
</x:worksheet>
</file>

<file path=xl/worksheets/sheet4.xml><?xml version="1.0" encoding="utf-8"?>
<x:worksheet xmlns:x="http://schemas.openxmlformats.org/spreadsheetml/2006/main">
  <x:sheetViews>
    <x:sheetView showGridLines="0" workbookViewId="0">
      <x:pane xSplit="1" ySplit="6" topLeftCell="B7" activePane="bottomRight" state="frozen"/>
    </x:sheetView>
  </x:sheetViews>
  <x:sheetFormatPr defaultRowHeight="15"/>
  <x:cols>
    <x:col min="1" max="1" width="16.25" hidden="0" customWidth="1"/>
    <x:col min="2" max="2" width="16.25" hidden="0" customWidth="1"/>
    <x:col min="3" max="3" width="16.25" hidden="0" customWidth="1"/>
    <x:col min="4" max="4" width="16.25" hidden="0" customWidth="1"/>
    <x:col min="5" max="5" width="16.25" hidden="0" customWidth="1"/>
    <x:col min="6" max="6" width="16.25" hidden="0" customWidth="1"/>
    <x:col min="7" max="7" width="16.25" hidden="0" customWidth="1"/>
    <x:col min="8" max="8" width="16.25" hidden="0" customWidth="1"/>
    <x:col min="9" max="9" width="16.25" hidden="0" customWidth="1"/>
    <x:col min="10" max="10" width="16.25" hidden="0" customWidth="1"/>
    <x:col min="11" max="11" width="16.25" hidden="0" customWidth="1"/>
    <x:col min="12" max="12" width="16.25" hidden="0" customWidth="1"/>
    <x:col min="13" max="13" width="16.25" hidden="0" customWidth="1"/>
    <x:col min="14" max="14" width="27.5" hidden="0" customWidth="1"/>
  </x:cols>
  <x:sheetData>
    <x:row r="1">
      <x:c r="A1" s="2" t="str">
        <x:v>Щоденні факти</x:v>
      </x:c>
      <x:c r="B1" s="2"/>
      <x:c r="C1" s="2"/>
      <x:c r="D1" s="2"/>
      <x:c r="E1" s="2"/>
      <x:c r="F1" s="2"/>
      <x:c r="G1" s="2"/>
      <x:c r="H1" s="2"/>
      <x:c r="I1" s="1"/>
      <x:c r="J1" s="1"/>
      <x:c r="K1" s="1"/>
      <x:c r="L1" s="1"/>
      <x:c r="M1" s="1"/>
      <x:c r="N1" s="1"/>
    </x:row>
    <x:row r="2">
      <x:c r="A2" s="3" t="str">
        <x:v>ПРИКЛАД: всі дані та ролі вигадані.</x:v>
      </x:c>
      <x:c r="B2" s="3"/>
      <x:c r="C2" s="3"/>
      <x:c r="D2" s="3"/>
      <x:c r="E2" s="3"/>
      <x:c r="F2" s="3"/>
      <x:c r="G2" s="3"/>
      <x:c r="H2" s="3"/>
      <x:c r="I2" s="1"/>
      <x:c r="J2" s="1"/>
      <x:c r="K2" s="1"/>
      <x:c r="L2" s="1"/>
      <x:c r="M2" s="1"/>
      <x:c r="N2" s="1"/>
    </x:row>
    <x:row r="3">
      <x:c r="A3" s="1"/>
      <x:c r="B3" s="1"/>
      <x:c r="C3" s="1"/>
      <x:c r="D3" s="1"/>
      <x:c r="E3" s="1"/>
      <x:c r="F3" s="1"/>
      <x:c r="G3" s="1"/>
      <x:c r="H3" s="1"/>
      <x:c r="I3" s="1"/>
      <x:c r="J3" s="1"/>
      <x:c r="K3" s="1"/>
      <x:c r="L3" s="1"/>
      <x:c r="M3" s="1"/>
      <x:c r="N3" s="1"/>
    </x:row>
    <x:row r="4" ht="34" customHeight="1">
      <x:c r="A4" s="10" t="str">
        <x:v>Показник</x:v>
      </x:c>
      <x:c r="B4" s="10" t="str">
        <x:f>IF('Налаштування'!G7="Готово",'Налаштування'!C7,"")</x:f>
        <x:v>Звернення</x:v>
      </x:c>
      <x:c r="C4" s="10" t="str">
        <x:f>IF('Налаштування'!G8="Готово",'Налаштування'!C8,"")</x:f>
        <x:v>Заявки</x:v>
      </x:c>
      <x:c r="D4" s="10" t="str">
        <x:f>IF('Налаштування'!G9="Готово",'Налаштування'!C9,"")</x:f>
        <x:v>Виконані замовлення</x:v>
      </x:c>
      <x:c r="E4" s="10" t="str">
        <x:f>IF('Налаштування'!G10="Готово",'Налаштування'!C10,"")</x:f>
      </x:c>
      <x:c r="F4" s="10" t="str">
        <x:f>IF('Налаштування'!G11="Готово",'Налаштування'!C11,"")</x:f>
      </x:c>
      <x:c r="G4" s="10" t="str">
        <x:f>IF('Налаштування'!G12="Готово",'Налаштування'!C12,"")</x:f>
      </x:c>
      <x:c r="H4" s="10" t="str">
        <x:f>IF('Налаштування'!G13="Готово",'Налаштування'!C13,"")</x:f>
      </x:c>
      <x:c r="I4" s="10" t="str">
        <x:f>IF('Налаштування'!G14="Готово",'Налаштування'!C14,"")</x:f>
      </x:c>
      <x:c r="J4" s="10" t="str">
        <x:f>IF('Налаштування'!G15="Готово",'Налаштування'!C15,"")</x:f>
      </x:c>
      <x:c r="K4" s="10" t="str">
        <x:f>IF('Налаштування'!G16="Готово",'Налаштування'!C16,"")</x:f>
      </x:c>
      <x:c r="L4" s="10" t="str">
        <x:f>IF('Налаштування'!G17="Готово",'Налаштування'!C17,"")</x:f>
      </x:c>
      <x:c r="M4" s="10" t="str">
        <x:f>IF('Налаштування'!G18="Готово",'Налаштування'!C18,"")</x:f>
      </x:c>
      <x:c r="N4" s="10"/>
    </x:row>
    <x:row r="5">
      <x:c r="A5" s="1" t="str">
        <x:v>Один рядок на календарний день. Порожньо: немає звіту; 0: підтверджено відсутність подій.</x:v>
      </x:c>
      <x:c r="B5" s="1"/>
      <x:c r="C5" s="1"/>
      <x:c r="D5" s="1"/>
      <x:c r="E5" s="1"/>
      <x:c r="F5" s="1"/>
      <x:c r="G5" s="1"/>
      <x:c r="H5" s="1"/>
      <x:c r="I5" s="1"/>
      <x:c r="J5" s="1"/>
      <x:c r="K5" s="1"/>
      <x:c r="L5" s="1"/>
      <x:c r="M5" s="1"/>
      <x:c r="N5" s="1"/>
    </x:row>
    <x:row r="6" ht="38" customHeight="1">
      <x:c r="A6" s="8" t="str">
        <x:v>Дата</x:v>
      </x:c>
      <x:c r="B6" s="8" t="str">
        <x:v>P01</x:v>
      </x:c>
      <x:c r="C6" s="8" t="str">
        <x:v>P02</x:v>
      </x:c>
      <x:c r="D6" s="8" t="str">
        <x:v>P03</x:v>
      </x:c>
      <x:c r="E6" s="8" t="str">
        <x:v>P04</x:v>
      </x:c>
      <x:c r="F6" s="8" t="str">
        <x:v>P05</x:v>
      </x:c>
      <x:c r="G6" s="8" t="str">
        <x:v>P06</x:v>
      </x:c>
      <x:c r="H6" s="8" t="str">
        <x:v>P07</x:v>
      </x:c>
      <x:c r="I6" s="8" t="str">
        <x:v>P08</x:v>
      </x:c>
      <x:c r="J6" s="8" t="str">
        <x:v>P09</x:v>
      </x:c>
      <x:c r="K6" s="8" t="str">
        <x:v>P10</x:v>
      </x:c>
      <x:c r="L6" s="8" t="str">
        <x:v>P11</x:v>
      </x:c>
      <x:c r="M6" s="8" t="str">
        <x:v>P12</x:v>
      </x:c>
      <x:c r="N6" s="8" t="str">
        <x:v>Перевірка</x:v>
      </x:c>
    </x:row>
    <x:row r="7">
      <x:c r="A7" s="14" t="n">
        <x:f>IF('Налаштування'!$C$4&lt;&gt;"Готово","",IF(YEAR(DATE('Налаштування'!$B$4,1,1))='Налаштування'!$B$4,DATE('Налаштування'!$B$4,1,1),""))</x:f>
        <x:v>46023</x:v>
      </x:c>
      <x:c r="B7" s="13"/>
      <x:c r="C7" s="13"/>
      <x:c r="D7" s="13"/>
      <x:c r="E7" s="13"/>
      <x:c r="F7" s="13"/>
      <x:c r="G7" s="13"/>
      <x:c r="H7" s="13"/>
      <x:c r="I7" s="13"/>
      <x:c r="J7" s="13"/>
      <x:c r="K7" s="13"/>
      <x:c r="L7" s="13"/>
      <x:c r="M7" s="13"/>
      <x:c r="N7" s="9" t="str">
        <x:f>IF(COUNTA(B7:M7)=0,"",IF(A7="","Дата поза роком",IF(OR(IF(ISNUMBER(B7),OR(B7&lt;0,B7&gt;1000000000,ROUND(B7,2)&lt;&gt;B7),LEN(B7)&gt;0),IF(ISNUMBER(C7),OR(C7&lt;0,C7&gt;1000000000,ROUND(C7,2)&lt;&gt;C7),LEN(C7)&gt;0),IF(ISNUMBER(D7),OR(D7&lt;0,D7&gt;1000000000,ROUND(D7,2)&lt;&gt;D7),LEN(D7)&gt;0),IF(ISNUMBER(E7),OR(E7&lt;0,E7&gt;1000000000,ROUND(E7,2)&lt;&gt;E7),LEN(E7)&gt;0),IF(ISNUMBER(F7),OR(F7&lt;0,F7&gt;1000000000,ROUND(F7,2)&lt;&gt;F7),LEN(F7)&gt;0),IF(ISNUMBER(G7),OR(G7&lt;0,G7&gt;1000000000,ROUND(G7,2)&lt;&gt;G7),LEN(G7)&gt;0),IF(ISNUMBER(H7),OR(H7&lt;0,H7&gt;1000000000,ROUND(H7,2)&lt;&gt;H7),LEN(H7)&gt;0),IF(ISNUMBER(I7),OR(I7&lt;0,I7&gt;1000000000,ROUND(I7,2)&lt;&gt;I7),LEN(I7)&gt;0),IF(ISNUMBER(J7),OR(J7&lt;0,J7&gt;1000000000,ROUND(J7,2)&lt;&gt;J7),LEN(J7)&gt;0),IF(ISNUMBER(K7),OR(K7&lt;0,K7&gt;1000000000,ROUND(K7,2)&lt;&gt;K7),LEN(K7)&gt;0),IF(ISNUMBER(L7),OR(L7&lt;0,L7&gt;1000000000,ROUND(L7,2)&lt;&gt;L7),LEN(L7)&gt;0),IF(ISNUMBER(M7),OR(M7&lt;0,M7&gt;1000000000,ROUND(M7,2)&lt;&gt;M7),LEN(M7)&gt;0)),"Перевірте факт",IF(OR(AND(LEN(B7)&gt;0,'Налаштування'!G7&lt;&gt;"Готово"),AND(LEN(C7)&gt;0,'Налаштування'!G8&lt;&gt;"Готово"),AND(LEN(D7)&gt;0,'Налаштування'!G9&lt;&gt;"Готово"),AND(LEN(E7)&gt;0,'Налаштування'!G10&lt;&gt;"Готово"),AND(LEN(F7)&gt;0,'Налаштування'!G11&lt;&gt;"Готово"),AND(LEN(G7)&gt;0,'Налаштування'!G12&lt;&gt;"Готово"),AND(LEN(H7)&gt;0,'Налаштування'!G13&lt;&gt;"Готово"),AND(LEN(I7)&gt;0,'Налаштування'!G14&lt;&gt;"Готово"),AND(LEN(J7)&gt;0,'Налаштування'!G15&lt;&gt;"Готово"),AND(LEN(K7)&gt;0,'Налаштування'!G16&lt;&gt;"Готово"),AND(LEN(L7)&gt;0,'Налаштування'!G17&lt;&gt;"Готово"),AND(LEN(M7)&gt;0,'Налаштування'!G18&lt;&gt;"Готово")),"Показник не налаштовано","Готово"))))</x:f>
      </x:c>
    </x:row>
    <x:row r="8">
      <x:c r="A8" s="14" t="n">
        <x:f>IF('Налаштування'!$C$4&lt;&gt;"Готово","",IF(YEAR(DATE('Налаштування'!$B$4,1,2))='Налаштування'!$B$4,DATE('Налаштування'!$B$4,1,2),""))</x:f>
        <x:v>46024</x:v>
      </x:c>
      <x:c r="B8" s="13"/>
      <x:c r="C8" s="13"/>
      <x:c r="D8" s="13"/>
      <x:c r="E8" s="13"/>
      <x:c r="F8" s="13"/>
      <x:c r="G8" s="13"/>
      <x:c r="H8" s="13"/>
      <x:c r="I8" s="13"/>
      <x:c r="J8" s="13"/>
      <x:c r="K8" s="13"/>
      <x:c r="L8" s="13"/>
      <x:c r="M8" s="13"/>
      <x:c r="N8" s="9" t="str">
        <x:f>IF(COUNTA(B8:M8)=0,"",IF(A8="","Дата поза роком",IF(OR(IF(ISNUMBER(B8),OR(B8&lt;0,B8&gt;1000000000,ROUND(B8,2)&lt;&gt;B8),LEN(B8)&gt;0),IF(ISNUMBER(C8),OR(C8&lt;0,C8&gt;1000000000,ROUND(C8,2)&lt;&gt;C8),LEN(C8)&gt;0),IF(ISNUMBER(D8),OR(D8&lt;0,D8&gt;1000000000,ROUND(D8,2)&lt;&gt;D8),LEN(D8)&gt;0),IF(ISNUMBER(E8),OR(E8&lt;0,E8&gt;1000000000,ROUND(E8,2)&lt;&gt;E8),LEN(E8)&gt;0),IF(ISNUMBER(F8),OR(F8&lt;0,F8&gt;1000000000,ROUND(F8,2)&lt;&gt;F8),LEN(F8)&gt;0),IF(ISNUMBER(G8),OR(G8&lt;0,G8&gt;1000000000,ROUND(G8,2)&lt;&gt;G8),LEN(G8)&gt;0),IF(ISNUMBER(H8),OR(H8&lt;0,H8&gt;1000000000,ROUND(H8,2)&lt;&gt;H8),LEN(H8)&gt;0),IF(ISNUMBER(I8),OR(I8&lt;0,I8&gt;1000000000,ROUND(I8,2)&lt;&gt;I8),LEN(I8)&gt;0),IF(ISNUMBER(J8),OR(J8&lt;0,J8&gt;1000000000,ROUND(J8,2)&lt;&gt;J8),LEN(J8)&gt;0),IF(ISNUMBER(K8),OR(K8&lt;0,K8&gt;1000000000,ROUND(K8,2)&lt;&gt;K8),LEN(K8)&gt;0),IF(ISNUMBER(L8),OR(L8&lt;0,L8&gt;1000000000,ROUND(L8,2)&lt;&gt;L8),LEN(L8)&gt;0),IF(ISNUMBER(M8),OR(M8&lt;0,M8&gt;1000000000,ROUND(M8,2)&lt;&gt;M8),LEN(M8)&gt;0)),"Перевірте факт",IF(OR(AND(LEN(B8)&gt;0,'Налаштування'!G7&lt;&gt;"Готово"),AND(LEN(C8)&gt;0,'Налаштування'!G8&lt;&gt;"Готово"),AND(LEN(D8)&gt;0,'Налаштування'!G9&lt;&gt;"Готово"),AND(LEN(E8)&gt;0,'Налаштування'!G10&lt;&gt;"Готово"),AND(LEN(F8)&gt;0,'Налаштування'!G11&lt;&gt;"Готово"),AND(LEN(G8)&gt;0,'Налаштування'!G12&lt;&gt;"Готово"),AND(LEN(H8)&gt;0,'Налаштування'!G13&lt;&gt;"Готово"),AND(LEN(I8)&gt;0,'Налаштування'!G14&lt;&gt;"Готово"),AND(LEN(J8)&gt;0,'Налаштування'!G15&lt;&gt;"Готово"),AND(LEN(K8)&gt;0,'Налаштування'!G16&lt;&gt;"Готово"),AND(LEN(L8)&gt;0,'Налаштування'!G17&lt;&gt;"Готово"),AND(LEN(M8)&gt;0,'Налаштування'!G18&lt;&gt;"Готово")),"Показник не налаштовано","Готово"))))</x:f>
      </x:c>
    </x:row>
    <x:row r="9">
      <x:c r="A9" s="14" t="n">
        <x:f>IF('Налаштування'!$C$4&lt;&gt;"Готово","",IF(YEAR(DATE('Налаштування'!$B$4,1,3))='Налаштування'!$B$4,DATE('Налаштування'!$B$4,1,3),""))</x:f>
        <x:v>46025</x:v>
      </x:c>
      <x:c r="B9" s="13"/>
      <x:c r="C9" s="13"/>
      <x:c r="D9" s="13"/>
      <x:c r="E9" s="13"/>
      <x:c r="F9" s="13"/>
      <x:c r="G9" s="13"/>
      <x:c r="H9" s="13"/>
      <x:c r="I9" s="13"/>
      <x:c r="J9" s="13"/>
      <x:c r="K9" s="13"/>
      <x:c r="L9" s="13"/>
      <x:c r="M9" s="13"/>
      <x:c r="N9" s="9" t="str">
        <x:f>IF(COUNTA(B9:M9)=0,"",IF(A9="","Дата поза роком",IF(OR(IF(ISNUMBER(B9),OR(B9&lt;0,B9&gt;1000000000,ROUND(B9,2)&lt;&gt;B9),LEN(B9)&gt;0),IF(ISNUMBER(C9),OR(C9&lt;0,C9&gt;1000000000,ROUND(C9,2)&lt;&gt;C9),LEN(C9)&gt;0),IF(ISNUMBER(D9),OR(D9&lt;0,D9&gt;1000000000,ROUND(D9,2)&lt;&gt;D9),LEN(D9)&gt;0),IF(ISNUMBER(E9),OR(E9&lt;0,E9&gt;1000000000,ROUND(E9,2)&lt;&gt;E9),LEN(E9)&gt;0),IF(ISNUMBER(F9),OR(F9&lt;0,F9&gt;1000000000,ROUND(F9,2)&lt;&gt;F9),LEN(F9)&gt;0),IF(ISNUMBER(G9),OR(G9&lt;0,G9&gt;1000000000,ROUND(G9,2)&lt;&gt;G9),LEN(G9)&gt;0),IF(ISNUMBER(H9),OR(H9&lt;0,H9&gt;1000000000,ROUND(H9,2)&lt;&gt;H9),LEN(H9)&gt;0),IF(ISNUMBER(I9),OR(I9&lt;0,I9&gt;1000000000,ROUND(I9,2)&lt;&gt;I9),LEN(I9)&gt;0),IF(ISNUMBER(J9),OR(J9&lt;0,J9&gt;1000000000,ROUND(J9,2)&lt;&gt;J9),LEN(J9)&gt;0),IF(ISNUMBER(K9),OR(K9&lt;0,K9&gt;1000000000,ROUND(K9,2)&lt;&gt;K9),LEN(K9)&gt;0),IF(ISNUMBER(L9),OR(L9&lt;0,L9&gt;1000000000,ROUND(L9,2)&lt;&gt;L9),LEN(L9)&gt;0),IF(ISNUMBER(M9),OR(M9&lt;0,M9&gt;1000000000,ROUND(M9,2)&lt;&gt;M9),LEN(M9)&gt;0)),"Перевірте факт",IF(OR(AND(LEN(B9)&gt;0,'Налаштування'!G7&lt;&gt;"Готово"),AND(LEN(C9)&gt;0,'Налаштування'!G8&lt;&gt;"Готово"),AND(LEN(D9)&gt;0,'Налаштування'!G9&lt;&gt;"Готово"),AND(LEN(E9)&gt;0,'Налаштування'!G10&lt;&gt;"Готово"),AND(LEN(F9)&gt;0,'Налаштування'!G11&lt;&gt;"Готово"),AND(LEN(G9)&gt;0,'Налаштування'!G12&lt;&gt;"Готово"),AND(LEN(H9)&gt;0,'Налаштування'!G13&lt;&gt;"Готово"),AND(LEN(I9)&gt;0,'Налаштування'!G14&lt;&gt;"Готово"),AND(LEN(J9)&gt;0,'Налаштування'!G15&lt;&gt;"Готово"),AND(LEN(K9)&gt;0,'Налаштування'!G16&lt;&gt;"Готово"),AND(LEN(L9)&gt;0,'Налаштування'!G17&lt;&gt;"Готово"),AND(LEN(M9)&gt;0,'Налаштування'!G18&lt;&gt;"Готово")),"Показник не налаштовано","Готово"))))</x:f>
      </x:c>
    </x:row>
    <x:row r="10">
      <x:c r="A10" s="14" t="n">
        <x:f>IF('Налаштування'!$C$4&lt;&gt;"Готово","",IF(YEAR(DATE('Налаштування'!$B$4,1,4))='Налаштування'!$B$4,DATE('Налаштування'!$B$4,1,4),""))</x:f>
        <x:v>46026</x:v>
      </x:c>
      <x:c r="B10" s="13"/>
      <x:c r="C10" s="13"/>
      <x:c r="D10" s="13"/>
      <x:c r="E10" s="13"/>
      <x:c r="F10" s="13"/>
      <x:c r="G10" s="13"/>
      <x:c r="H10" s="13"/>
      <x:c r="I10" s="13"/>
      <x:c r="J10" s="13"/>
      <x:c r="K10" s="13"/>
      <x:c r="L10" s="13"/>
      <x:c r="M10" s="13"/>
      <x:c r="N10" s="9" t="str">
        <x:f>IF(COUNTA(B10:M10)=0,"",IF(A10="","Дата поза роком",IF(OR(IF(ISNUMBER(B10),OR(B10&lt;0,B10&gt;1000000000,ROUND(B10,2)&lt;&gt;B10),LEN(B10)&gt;0),IF(ISNUMBER(C10),OR(C10&lt;0,C10&gt;1000000000,ROUND(C10,2)&lt;&gt;C10),LEN(C10)&gt;0),IF(ISNUMBER(D10),OR(D10&lt;0,D10&gt;1000000000,ROUND(D10,2)&lt;&gt;D10),LEN(D10)&gt;0),IF(ISNUMBER(E10),OR(E10&lt;0,E10&gt;1000000000,ROUND(E10,2)&lt;&gt;E10),LEN(E10)&gt;0),IF(ISNUMBER(F10),OR(F10&lt;0,F10&gt;1000000000,ROUND(F10,2)&lt;&gt;F10),LEN(F10)&gt;0),IF(ISNUMBER(G10),OR(G10&lt;0,G10&gt;1000000000,ROUND(G10,2)&lt;&gt;G10),LEN(G10)&gt;0),IF(ISNUMBER(H10),OR(H10&lt;0,H10&gt;1000000000,ROUND(H10,2)&lt;&gt;H10),LEN(H10)&gt;0),IF(ISNUMBER(I10),OR(I10&lt;0,I10&gt;1000000000,ROUND(I10,2)&lt;&gt;I10),LEN(I10)&gt;0),IF(ISNUMBER(J10),OR(J10&lt;0,J10&gt;1000000000,ROUND(J10,2)&lt;&gt;J10),LEN(J10)&gt;0),IF(ISNUMBER(K10),OR(K10&lt;0,K10&gt;1000000000,ROUND(K10,2)&lt;&gt;K10),LEN(K10)&gt;0),IF(ISNUMBER(L10),OR(L10&lt;0,L10&gt;1000000000,ROUND(L10,2)&lt;&gt;L10),LEN(L10)&gt;0),IF(ISNUMBER(M10),OR(M10&lt;0,M10&gt;1000000000,ROUND(M10,2)&lt;&gt;M10),LEN(M10)&gt;0)),"Перевірте факт",IF(OR(AND(LEN(B10)&gt;0,'Налаштування'!G7&lt;&gt;"Готово"),AND(LEN(C10)&gt;0,'Налаштування'!G8&lt;&gt;"Готово"),AND(LEN(D10)&gt;0,'Налаштування'!G9&lt;&gt;"Готово"),AND(LEN(E10)&gt;0,'Налаштування'!G10&lt;&gt;"Готово"),AND(LEN(F10)&gt;0,'Налаштування'!G11&lt;&gt;"Готово"),AND(LEN(G10)&gt;0,'Налаштування'!G12&lt;&gt;"Готово"),AND(LEN(H10)&gt;0,'Налаштування'!G13&lt;&gt;"Готово"),AND(LEN(I10)&gt;0,'Налаштування'!G14&lt;&gt;"Готово"),AND(LEN(J10)&gt;0,'Налаштування'!G15&lt;&gt;"Готово"),AND(LEN(K10)&gt;0,'Налаштування'!G16&lt;&gt;"Готово"),AND(LEN(L10)&gt;0,'Налаштування'!G17&lt;&gt;"Готово"),AND(LEN(M10)&gt;0,'Налаштування'!G18&lt;&gt;"Готово")),"Показник не налаштовано","Готово"))))</x:f>
      </x:c>
    </x:row>
    <x:row r="11">
      <x:c r="A11" s="14" t="n">
        <x:f>IF('Налаштування'!$C$4&lt;&gt;"Готово","",IF(YEAR(DATE('Налаштування'!$B$4,1,5))='Налаштування'!$B$4,DATE('Налаштування'!$B$4,1,5),""))</x:f>
        <x:v>46027</x:v>
      </x:c>
      <x:c r="B11" s="13"/>
      <x:c r="C11" s="13"/>
      <x:c r="D11" s="13"/>
      <x:c r="E11" s="13"/>
      <x:c r="F11" s="13"/>
      <x:c r="G11" s="13"/>
      <x:c r="H11" s="13"/>
      <x:c r="I11" s="13"/>
      <x:c r="J11" s="13"/>
      <x:c r="K11" s="13"/>
      <x:c r="L11" s="13"/>
      <x:c r="M11" s="13"/>
      <x:c r="N11" s="9" t="str">
        <x:f>IF(COUNTA(B11:M11)=0,"",IF(A11="","Дата поза роком",IF(OR(IF(ISNUMBER(B11),OR(B11&lt;0,B11&gt;1000000000,ROUND(B11,2)&lt;&gt;B11),LEN(B11)&gt;0),IF(ISNUMBER(C11),OR(C11&lt;0,C11&gt;1000000000,ROUND(C11,2)&lt;&gt;C11),LEN(C11)&gt;0),IF(ISNUMBER(D11),OR(D11&lt;0,D11&gt;1000000000,ROUND(D11,2)&lt;&gt;D11),LEN(D11)&gt;0),IF(ISNUMBER(E11),OR(E11&lt;0,E11&gt;1000000000,ROUND(E11,2)&lt;&gt;E11),LEN(E11)&gt;0),IF(ISNUMBER(F11),OR(F11&lt;0,F11&gt;1000000000,ROUND(F11,2)&lt;&gt;F11),LEN(F11)&gt;0),IF(ISNUMBER(G11),OR(G11&lt;0,G11&gt;1000000000,ROUND(G11,2)&lt;&gt;G11),LEN(G11)&gt;0),IF(ISNUMBER(H11),OR(H11&lt;0,H11&gt;1000000000,ROUND(H11,2)&lt;&gt;H11),LEN(H11)&gt;0),IF(ISNUMBER(I11),OR(I11&lt;0,I11&gt;1000000000,ROUND(I11,2)&lt;&gt;I11),LEN(I11)&gt;0),IF(ISNUMBER(J11),OR(J11&lt;0,J11&gt;1000000000,ROUND(J11,2)&lt;&gt;J11),LEN(J11)&gt;0),IF(ISNUMBER(K11),OR(K11&lt;0,K11&gt;1000000000,ROUND(K11,2)&lt;&gt;K11),LEN(K11)&gt;0),IF(ISNUMBER(L11),OR(L11&lt;0,L11&gt;1000000000,ROUND(L11,2)&lt;&gt;L11),LEN(L11)&gt;0),IF(ISNUMBER(M11),OR(M11&lt;0,M11&gt;1000000000,ROUND(M11,2)&lt;&gt;M11),LEN(M11)&gt;0)),"Перевірте факт",IF(OR(AND(LEN(B11)&gt;0,'Налаштування'!G7&lt;&gt;"Готово"),AND(LEN(C11)&gt;0,'Налаштування'!G8&lt;&gt;"Готово"),AND(LEN(D11)&gt;0,'Налаштування'!G9&lt;&gt;"Готово"),AND(LEN(E11)&gt;0,'Налаштування'!G10&lt;&gt;"Готово"),AND(LEN(F11)&gt;0,'Налаштування'!G11&lt;&gt;"Готово"),AND(LEN(G11)&gt;0,'Налаштування'!G12&lt;&gt;"Готово"),AND(LEN(H11)&gt;0,'Налаштування'!G13&lt;&gt;"Готово"),AND(LEN(I11)&gt;0,'Налаштування'!G14&lt;&gt;"Готово"),AND(LEN(J11)&gt;0,'Налаштування'!G15&lt;&gt;"Готово"),AND(LEN(K11)&gt;0,'Налаштування'!G16&lt;&gt;"Готово"),AND(LEN(L11)&gt;0,'Налаштування'!G17&lt;&gt;"Готово"),AND(LEN(M11)&gt;0,'Налаштування'!G18&lt;&gt;"Готово")),"Показник не налаштовано","Готово"))))</x:f>
      </x:c>
    </x:row>
    <x:row r="12">
      <x:c r="A12" s="14" t="n">
        <x:f>IF('Налаштування'!$C$4&lt;&gt;"Готово","",IF(YEAR(DATE('Налаштування'!$B$4,1,6))='Налаштування'!$B$4,DATE('Налаштування'!$B$4,1,6),""))</x:f>
        <x:v>46028</x:v>
      </x:c>
      <x:c r="B12" s="13"/>
      <x:c r="C12" s="13"/>
      <x:c r="D12" s="13"/>
      <x:c r="E12" s="13"/>
      <x:c r="F12" s="13"/>
      <x:c r="G12" s="13"/>
      <x:c r="H12" s="13"/>
      <x:c r="I12" s="13"/>
      <x:c r="J12" s="13"/>
      <x:c r="K12" s="13"/>
      <x:c r="L12" s="13"/>
      <x:c r="M12" s="13"/>
      <x:c r="N12" s="9" t="str">
        <x:f>IF(COUNTA(B12:M12)=0,"",IF(A12="","Дата поза роком",IF(OR(IF(ISNUMBER(B12),OR(B12&lt;0,B12&gt;1000000000,ROUND(B12,2)&lt;&gt;B12),LEN(B12)&gt;0),IF(ISNUMBER(C12),OR(C12&lt;0,C12&gt;1000000000,ROUND(C12,2)&lt;&gt;C12),LEN(C12)&gt;0),IF(ISNUMBER(D12),OR(D12&lt;0,D12&gt;1000000000,ROUND(D12,2)&lt;&gt;D12),LEN(D12)&gt;0),IF(ISNUMBER(E12),OR(E12&lt;0,E12&gt;1000000000,ROUND(E12,2)&lt;&gt;E12),LEN(E12)&gt;0),IF(ISNUMBER(F12),OR(F12&lt;0,F12&gt;1000000000,ROUND(F12,2)&lt;&gt;F12),LEN(F12)&gt;0),IF(ISNUMBER(G12),OR(G12&lt;0,G12&gt;1000000000,ROUND(G12,2)&lt;&gt;G12),LEN(G12)&gt;0),IF(ISNUMBER(H12),OR(H12&lt;0,H12&gt;1000000000,ROUND(H12,2)&lt;&gt;H12),LEN(H12)&gt;0),IF(ISNUMBER(I12),OR(I12&lt;0,I12&gt;1000000000,ROUND(I12,2)&lt;&gt;I12),LEN(I12)&gt;0),IF(ISNUMBER(J12),OR(J12&lt;0,J12&gt;1000000000,ROUND(J12,2)&lt;&gt;J12),LEN(J12)&gt;0),IF(ISNUMBER(K12),OR(K12&lt;0,K12&gt;1000000000,ROUND(K12,2)&lt;&gt;K12),LEN(K12)&gt;0),IF(ISNUMBER(L12),OR(L12&lt;0,L12&gt;1000000000,ROUND(L12,2)&lt;&gt;L12),LEN(L12)&gt;0),IF(ISNUMBER(M12),OR(M12&lt;0,M12&gt;1000000000,ROUND(M12,2)&lt;&gt;M12),LEN(M12)&gt;0)),"Перевірте факт",IF(OR(AND(LEN(B12)&gt;0,'Налаштування'!G7&lt;&gt;"Готово"),AND(LEN(C12)&gt;0,'Налаштування'!G8&lt;&gt;"Готово"),AND(LEN(D12)&gt;0,'Налаштування'!G9&lt;&gt;"Готово"),AND(LEN(E12)&gt;0,'Налаштування'!G10&lt;&gt;"Готово"),AND(LEN(F12)&gt;0,'Налаштування'!G11&lt;&gt;"Готово"),AND(LEN(G12)&gt;0,'Налаштування'!G12&lt;&gt;"Готово"),AND(LEN(H12)&gt;0,'Налаштування'!G13&lt;&gt;"Готово"),AND(LEN(I12)&gt;0,'Налаштування'!G14&lt;&gt;"Готово"),AND(LEN(J12)&gt;0,'Налаштування'!G15&lt;&gt;"Готово"),AND(LEN(K12)&gt;0,'Налаштування'!G16&lt;&gt;"Готово"),AND(LEN(L12)&gt;0,'Налаштування'!G17&lt;&gt;"Готово"),AND(LEN(M12)&gt;0,'Налаштування'!G18&lt;&gt;"Готово")),"Показник не налаштовано","Готово"))))</x:f>
      </x:c>
    </x:row>
    <x:row r="13">
      <x:c r="A13" s="14" t="n">
        <x:f>IF('Налаштування'!$C$4&lt;&gt;"Готово","",IF(YEAR(DATE('Налаштування'!$B$4,1,7))='Налаштування'!$B$4,DATE('Налаштування'!$B$4,1,7),""))</x:f>
        <x:v>46029</x:v>
      </x:c>
      <x:c r="B13" s="13"/>
      <x:c r="C13" s="13"/>
      <x:c r="D13" s="13"/>
      <x:c r="E13" s="13"/>
      <x:c r="F13" s="13"/>
      <x:c r="G13" s="13"/>
      <x:c r="H13" s="13"/>
      <x:c r="I13" s="13"/>
      <x:c r="J13" s="13"/>
      <x:c r="K13" s="13"/>
      <x:c r="L13" s="13"/>
      <x:c r="M13" s="13"/>
      <x:c r="N13" s="9" t="str">
        <x:f>IF(COUNTA(B13:M13)=0,"",IF(A13="","Дата поза роком",IF(OR(IF(ISNUMBER(B13),OR(B13&lt;0,B13&gt;1000000000,ROUND(B13,2)&lt;&gt;B13),LEN(B13)&gt;0),IF(ISNUMBER(C13),OR(C13&lt;0,C13&gt;1000000000,ROUND(C13,2)&lt;&gt;C13),LEN(C13)&gt;0),IF(ISNUMBER(D13),OR(D13&lt;0,D13&gt;1000000000,ROUND(D13,2)&lt;&gt;D13),LEN(D13)&gt;0),IF(ISNUMBER(E13),OR(E13&lt;0,E13&gt;1000000000,ROUND(E13,2)&lt;&gt;E13),LEN(E13)&gt;0),IF(ISNUMBER(F13),OR(F13&lt;0,F13&gt;1000000000,ROUND(F13,2)&lt;&gt;F13),LEN(F13)&gt;0),IF(ISNUMBER(G13),OR(G13&lt;0,G13&gt;1000000000,ROUND(G13,2)&lt;&gt;G13),LEN(G13)&gt;0),IF(ISNUMBER(H13),OR(H13&lt;0,H13&gt;1000000000,ROUND(H13,2)&lt;&gt;H13),LEN(H13)&gt;0),IF(ISNUMBER(I13),OR(I13&lt;0,I13&gt;1000000000,ROUND(I13,2)&lt;&gt;I13),LEN(I13)&gt;0),IF(ISNUMBER(J13),OR(J13&lt;0,J13&gt;1000000000,ROUND(J13,2)&lt;&gt;J13),LEN(J13)&gt;0),IF(ISNUMBER(K13),OR(K13&lt;0,K13&gt;1000000000,ROUND(K13,2)&lt;&gt;K13),LEN(K13)&gt;0),IF(ISNUMBER(L13),OR(L13&lt;0,L13&gt;1000000000,ROUND(L13,2)&lt;&gt;L13),LEN(L13)&gt;0),IF(ISNUMBER(M13),OR(M13&lt;0,M13&gt;1000000000,ROUND(M13,2)&lt;&gt;M13),LEN(M13)&gt;0)),"Перевірте факт",IF(OR(AND(LEN(B13)&gt;0,'Налаштування'!G7&lt;&gt;"Готово"),AND(LEN(C13)&gt;0,'Налаштування'!G8&lt;&gt;"Готово"),AND(LEN(D13)&gt;0,'Налаштування'!G9&lt;&gt;"Готово"),AND(LEN(E13)&gt;0,'Налаштування'!G10&lt;&gt;"Готово"),AND(LEN(F13)&gt;0,'Налаштування'!G11&lt;&gt;"Готово"),AND(LEN(G13)&gt;0,'Налаштування'!G12&lt;&gt;"Готово"),AND(LEN(H13)&gt;0,'Налаштування'!G13&lt;&gt;"Готово"),AND(LEN(I13)&gt;0,'Налаштування'!G14&lt;&gt;"Готово"),AND(LEN(J13)&gt;0,'Налаштування'!G15&lt;&gt;"Готово"),AND(LEN(K13)&gt;0,'Налаштування'!G16&lt;&gt;"Готово"),AND(LEN(L13)&gt;0,'Налаштування'!G17&lt;&gt;"Готово"),AND(LEN(M13)&gt;0,'Налаштування'!G18&lt;&gt;"Готово")),"Показник не налаштовано","Готово"))))</x:f>
      </x:c>
    </x:row>
    <x:row r="14">
      <x:c r="A14" s="14" t="n">
        <x:f>IF('Налаштування'!$C$4&lt;&gt;"Готово","",IF(YEAR(DATE('Налаштування'!$B$4,1,8))='Налаштування'!$B$4,DATE('Налаштування'!$B$4,1,8),""))</x:f>
        <x:v>46030</x:v>
      </x:c>
      <x:c r="B14" s="13"/>
      <x:c r="C14" s="13"/>
      <x:c r="D14" s="13"/>
      <x:c r="E14" s="13"/>
      <x:c r="F14" s="13"/>
      <x:c r="G14" s="13"/>
      <x:c r="H14" s="13"/>
      <x:c r="I14" s="13"/>
      <x:c r="J14" s="13"/>
      <x:c r="K14" s="13"/>
      <x:c r="L14" s="13"/>
      <x:c r="M14" s="13"/>
      <x:c r="N14" s="9" t="str">
        <x:f>IF(COUNTA(B14:M14)=0,"",IF(A14="","Дата поза роком",IF(OR(IF(ISNUMBER(B14),OR(B14&lt;0,B14&gt;1000000000,ROUND(B14,2)&lt;&gt;B14),LEN(B14)&gt;0),IF(ISNUMBER(C14),OR(C14&lt;0,C14&gt;1000000000,ROUND(C14,2)&lt;&gt;C14),LEN(C14)&gt;0),IF(ISNUMBER(D14),OR(D14&lt;0,D14&gt;1000000000,ROUND(D14,2)&lt;&gt;D14),LEN(D14)&gt;0),IF(ISNUMBER(E14),OR(E14&lt;0,E14&gt;1000000000,ROUND(E14,2)&lt;&gt;E14),LEN(E14)&gt;0),IF(ISNUMBER(F14),OR(F14&lt;0,F14&gt;1000000000,ROUND(F14,2)&lt;&gt;F14),LEN(F14)&gt;0),IF(ISNUMBER(G14),OR(G14&lt;0,G14&gt;1000000000,ROUND(G14,2)&lt;&gt;G14),LEN(G14)&gt;0),IF(ISNUMBER(H14),OR(H14&lt;0,H14&gt;1000000000,ROUND(H14,2)&lt;&gt;H14),LEN(H14)&gt;0),IF(ISNUMBER(I14),OR(I14&lt;0,I14&gt;1000000000,ROUND(I14,2)&lt;&gt;I14),LEN(I14)&gt;0),IF(ISNUMBER(J14),OR(J14&lt;0,J14&gt;1000000000,ROUND(J14,2)&lt;&gt;J14),LEN(J14)&gt;0),IF(ISNUMBER(K14),OR(K14&lt;0,K14&gt;1000000000,ROUND(K14,2)&lt;&gt;K14),LEN(K14)&gt;0),IF(ISNUMBER(L14),OR(L14&lt;0,L14&gt;1000000000,ROUND(L14,2)&lt;&gt;L14),LEN(L14)&gt;0),IF(ISNUMBER(M14),OR(M14&lt;0,M14&gt;1000000000,ROUND(M14,2)&lt;&gt;M14),LEN(M14)&gt;0)),"Перевірте факт",IF(OR(AND(LEN(B14)&gt;0,'Налаштування'!G7&lt;&gt;"Готово"),AND(LEN(C14)&gt;0,'Налаштування'!G8&lt;&gt;"Готово"),AND(LEN(D14)&gt;0,'Налаштування'!G9&lt;&gt;"Готово"),AND(LEN(E14)&gt;0,'Налаштування'!G10&lt;&gt;"Готово"),AND(LEN(F14)&gt;0,'Налаштування'!G11&lt;&gt;"Готово"),AND(LEN(G14)&gt;0,'Налаштування'!G12&lt;&gt;"Готово"),AND(LEN(H14)&gt;0,'Налаштування'!G13&lt;&gt;"Готово"),AND(LEN(I14)&gt;0,'Налаштування'!G14&lt;&gt;"Готово"),AND(LEN(J14)&gt;0,'Налаштування'!G15&lt;&gt;"Готово"),AND(LEN(K14)&gt;0,'Налаштування'!G16&lt;&gt;"Готово"),AND(LEN(L14)&gt;0,'Налаштування'!G17&lt;&gt;"Готово"),AND(LEN(M14)&gt;0,'Налаштування'!G18&lt;&gt;"Готово")),"Показник не налаштовано","Готово"))))</x:f>
      </x:c>
    </x:row>
    <x:row r="15">
      <x:c r="A15" s="14" t="n">
        <x:f>IF('Налаштування'!$C$4&lt;&gt;"Готово","",IF(YEAR(DATE('Налаштування'!$B$4,1,9))='Налаштування'!$B$4,DATE('Налаштування'!$B$4,1,9),""))</x:f>
        <x:v>46031</x:v>
      </x:c>
      <x:c r="B15" s="13"/>
      <x:c r="C15" s="13"/>
      <x:c r="D15" s="13"/>
      <x:c r="E15" s="13"/>
      <x:c r="F15" s="13"/>
      <x:c r="G15" s="13"/>
      <x:c r="H15" s="13"/>
      <x:c r="I15" s="13"/>
      <x:c r="J15" s="13"/>
      <x:c r="K15" s="13"/>
      <x:c r="L15" s="13"/>
      <x:c r="M15" s="13"/>
      <x:c r="N15" s="9" t="str">
        <x:f>IF(COUNTA(B15:M15)=0,"",IF(A15="","Дата поза роком",IF(OR(IF(ISNUMBER(B15),OR(B15&lt;0,B15&gt;1000000000,ROUND(B15,2)&lt;&gt;B15),LEN(B15)&gt;0),IF(ISNUMBER(C15),OR(C15&lt;0,C15&gt;1000000000,ROUND(C15,2)&lt;&gt;C15),LEN(C15)&gt;0),IF(ISNUMBER(D15),OR(D15&lt;0,D15&gt;1000000000,ROUND(D15,2)&lt;&gt;D15),LEN(D15)&gt;0),IF(ISNUMBER(E15),OR(E15&lt;0,E15&gt;1000000000,ROUND(E15,2)&lt;&gt;E15),LEN(E15)&gt;0),IF(ISNUMBER(F15),OR(F15&lt;0,F15&gt;1000000000,ROUND(F15,2)&lt;&gt;F15),LEN(F15)&gt;0),IF(ISNUMBER(G15),OR(G15&lt;0,G15&gt;1000000000,ROUND(G15,2)&lt;&gt;G15),LEN(G15)&gt;0),IF(ISNUMBER(H15),OR(H15&lt;0,H15&gt;1000000000,ROUND(H15,2)&lt;&gt;H15),LEN(H15)&gt;0),IF(ISNUMBER(I15),OR(I15&lt;0,I15&gt;1000000000,ROUND(I15,2)&lt;&gt;I15),LEN(I15)&gt;0),IF(ISNUMBER(J15),OR(J15&lt;0,J15&gt;1000000000,ROUND(J15,2)&lt;&gt;J15),LEN(J15)&gt;0),IF(ISNUMBER(K15),OR(K15&lt;0,K15&gt;1000000000,ROUND(K15,2)&lt;&gt;K15),LEN(K15)&gt;0),IF(ISNUMBER(L15),OR(L15&lt;0,L15&gt;1000000000,ROUND(L15,2)&lt;&gt;L15),LEN(L15)&gt;0),IF(ISNUMBER(M15),OR(M15&lt;0,M15&gt;1000000000,ROUND(M15,2)&lt;&gt;M15),LEN(M15)&gt;0)),"Перевірте факт",IF(OR(AND(LEN(B15)&gt;0,'Налаштування'!G7&lt;&gt;"Готово"),AND(LEN(C15)&gt;0,'Налаштування'!G8&lt;&gt;"Готово"),AND(LEN(D15)&gt;0,'Налаштування'!G9&lt;&gt;"Готово"),AND(LEN(E15)&gt;0,'Налаштування'!G10&lt;&gt;"Готово"),AND(LEN(F15)&gt;0,'Налаштування'!G11&lt;&gt;"Готово"),AND(LEN(G15)&gt;0,'Налаштування'!G12&lt;&gt;"Готово"),AND(LEN(H15)&gt;0,'Налаштування'!G13&lt;&gt;"Готово"),AND(LEN(I15)&gt;0,'Налаштування'!G14&lt;&gt;"Готово"),AND(LEN(J15)&gt;0,'Налаштування'!G15&lt;&gt;"Готово"),AND(LEN(K15)&gt;0,'Налаштування'!G16&lt;&gt;"Готово"),AND(LEN(L15)&gt;0,'Налаштування'!G17&lt;&gt;"Готово"),AND(LEN(M15)&gt;0,'Налаштування'!G18&lt;&gt;"Готово")),"Показник не налаштовано","Готово"))))</x:f>
      </x:c>
    </x:row>
    <x:row r="16">
      <x:c r="A16" s="14" t="n">
        <x:f>IF('Налаштування'!$C$4&lt;&gt;"Готово","",IF(YEAR(DATE('Налаштування'!$B$4,1,10))='Налаштування'!$B$4,DATE('Налаштування'!$B$4,1,10),""))</x:f>
        <x:v>46032</x:v>
      </x:c>
      <x:c r="B16" s="13"/>
      <x:c r="C16" s="13"/>
      <x:c r="D16" s="13"/>
      <x:c r="E16" s="13"/>
      <x:c r="F16" s="13"/>
      <x:c r="G16" s="13"/>
      <x:c r="H16" s="13"/>
      <x:c r="I16" s="13"/>
      <x:c r="J16" s="13"/>
      <x:c r="K16" s="13"/>
      <x:c r="L16" s="13"/>
      <x:c r="M16" s="13"/>
      <x:c r="N16" s="9" t="str">
        <x:f>IF(COUNTA(B16:M16)=0,"",IF(A16="","Дата поза роком",IF(OR(IF(ISNUMBER(B16),OR(B16&lt;0,B16&gt;1000000000,ROUND(B16,2)&lt;&gt;B16),LEN(B16)&gt;0),IF(ISNUMBER(C16),OR(C16&lt;0,C16&gt;1000000000,ROUND(C16,2)&lt;&gt;C16),LEN(C16)&gt;0),IF(ISNUMBER(D16),OR(D16&lt;0,D16&gt;1000000000,ROUND(D16,2)&lt;&gt;D16),LEN(D16)&gt;0),IF(ISNUMBER(E16),OR(E16&lt;0,E16&gt;1000000000,ROUND(E16,2)&lt;&gt;E16),LEN(E16)&gt;0),IF(ISNUMBER(F16),OR(F16&lt;0,F16&gt;1000000000,ROUND(F16,2)&lt;&gt;F16),LEN(F16)&gt;0),IF(ISNUMBER(G16),OR(G16&lt;0,G16&gt;1000000000,ROUND(G16,2)&lt;&gt;G16),LEN(G16)&gt;0),IF(ISNUMBER(H16),OR(H16&lt;0,H16&gt;1000000000,ROUND(H16,2)&lt;&gt;H16),LEN(H16)&gt;0),IF(ISNUMBER(I16),OR(I16&lt;0,I16&gt;1000000000,ROUND(I16,2)&lt;&gt;I16),LEN(I16)&gt;0),IF(ISNUMBER(J16),OR(J16&lt;0,J16&gt;1000000000,ROUND(J16,2)&lt;&gt;J16),LEN(J16)&gt;0),IF(ISNUMBER(K16),OR(K16&lt;0,K16&gt;1000000000,ROUND(K16,2)&lt;&gt;K16),LEN(K16)&gt;0),IF(ISNUMBER(L16),OR(L16&lt;0,L16&gt;1000000000,ROUND(L16,2)&lt;&gt;L16),LEN(L16)&gt;0),IF(ISNUMBER(M16),OR(M16&lt;0,M16&gt;1000000000,ROUND(M16,2)&lt;&gt;M16),LEN(M16)&gt;0)),"Перевірте факт",IF(OR(AND(LEN(B16)&gt;0,'Налаштування'!G7&lt;&gt;"Готово"),AND(LEN(C16)&gt;0,'Налаштування'!G8&lt;&gt;"Готово"),AND(LEN(D16)&gt;0,'Налаштування'!G9&lt;&gt;"Готово"),AND(LEN(E16)&gt;0,'Налаштування'!G10&lt;&gt;"Готово"),AND(LEN(F16)&gt;0,'Налаштування'!G11&lt;&gt;"Готово"),AND(LEN(G16)&gt;0,'Налаштування'!G12&lt;&gt;"Готово"),AND(LEN(H16)&gt;0,'Налаштування'!G13&lt;&gt;"Готово"),AND(LEN(I16)&gt;0,'Налаштування'!G14&lt;&gt;"Готово"),AND(LEN(J16)&gt;0,'Налаштування'!G15&lt;&gt;"Готово"),AND(LEN(K16)&gt;0,'Налаштування'!G16&lt;&gt;"Готово"),AND(LEN(L16)&gt;0,'Налаштування'!G17&lt;&gt;"Готово"),AND(LEN(M16)&gt;0,'Налаштування'!G18&lt;&gt;"Готово")),"Показник не налаштовано","Готово"))))</x:f>
      </x:c>
    </x:row>
    <x:row r="17">
      <x:c r="A17" s="14" t="n">
        <x:f>IF('Налаштування'!$C$4&lt;&gt;"Готово","",IF(YEAR(DATE('Налаштування'!$B$4,1,11))='Налаштування'!$B$4,DATE('Налаштування'!$B$4,1,11),""))</x:f>
        <x:v>46033</x:v>
      </x:c>
      <x:c r="B17" s="13"/>
      <x:c r="C17" s="13"/>
      <x:c r="D17" s="13"/>
      <x:c r="E17" s="13"/>
      <x:c r="F17" s="13"/>
      <x:c r="G17" s="13"/>
      <x:c r="H17" s="13"/>
      <x:c r="I17" s="13"/>
      <x:c r="J17" s="13"/>
      <x:c r="K17" s="13"/>
      <x:c r="L17" s="13"/>
      <x:c r="M17" s="13"/>
      <x:c r="N17" s="9" t="str">
        <x:f>IF(COUNTA(B17:M17)=0,"",IF(A17="","Дата поза роком",IF(OR(IF(ISNUMBER(B17),OR(B17&lt;0,B17&gt;1000000000,ROUND(B17,2)&lt;&gt;B17),LEN(B17)&gt;0),IF(ISNUMBER(C17),OR(C17&lt;0,C17&gt;1000000000,ROUND(C17,2)&lt;&gt;C17),LEN(C17)&gt;0),IF(ISNUMBER(D17),OR(D17&lt;0,D17&gt;1000000000,ROUND(D17,2)&lt;&gt;D17),LEN(D17)&gt;0),IF(ISNUMBER(E17),OR(E17&lt;0,E17&gt;1000000000,ROUND(E17,2)&lt;&gt;E17),LEN(E17)&gt;0),IF(ISNUMBER(F17),OR(F17&lt;0,F17&gt;1000000000,ROUND(F17,2)&lt;&gt;F17),LEN(F17)&gt;0),IF(ISNUMBER(G17),OR(G17&lt;0,G17&gt;1000000000,ROUND(G17,2)&lt;&gt;G17),LEN(G17)&gt;0),IF(ISNUMBER(H17),OR(H17&lt;0,H17&gt;1000000000,ROUND(H17,2)&lt;&gt;H17),LEN(H17)&gt;0),IF(ISNUMBER(I17),OR(I17&lt;0,I17&gt;1000000000,ROUND(I17,2)&lt;&gt;I17),LEN(I17)&gt;0),IF(ISNUMBER(J17),OR(J17&lt;0,J17&gt;1000000000,ROUND(J17,2)&lt;&gt;J17),LEN(J17)&gt;0),IF(ISNUMBER(K17),OR(K17&lt;0,K17&gt;1000000000,ROUND(K17,2)&lt;&gt;K17),LEN(K17)&gt;0),IF(ISNUMBER(L17),OR(L17&lt;0,L17&gt;1000000000,ROUND(L17,2)&lt;&gt;L17),LEN(L17)&gt;0),IF(ISNUMBER(M17),OR(M17&lt;0,M17&gt;1000000000,ROUND(M17,2)&lt;&gt;M17),LEN(M17)&gt;0)),"Перевірте факт",IF(OR(AND(LEN(B17)&gt;0,'Налаштування'!G7&lt;&gt;"Готово"),AND(LEN(C17)&gt;0,'Налаштування'!G8&lt;&gt;"Готово"),AND(LEN(D17)&gt;0,'Налаштування'!G9&lt;&gt;"Готово"),AND(LEN(E17)&gt;0,'Налаштування'!G10&lt;&gt;"Готово"),AND(LEN(F17)&gt;0,'Налаштування'!G11&lt;&gt;"Готово"),AND(LEN(G17)&gt;0,'Налаштування'!G12&lt;&gt;"Готово"),AND(LEN(H17)&gt;0,'Налаштування'!G13&lt;&gt;"Готово"),AND(LEN(I17)&gt;0,'Налаштування'!G14&lt;&gt;"Готово"),AND(LEN(J17)&gt;0,'Налаштування'!G15&lt;&gt;"Готово"),AND(LEN(K17)&gt;0,'Налаштування'!G16&lt;&gt;"Готово"),AND(LEN(L17)&gt;0,'Налаштування'!G17&lt;&gt;"Готово"),AND(LEN(M17)&gt;0,'Налаштування'!G18&lt;&gt;"Готово")),"Показник не налаштовано","Готово"))))</x:f>
      </x:c>
    </x:row>
    <x:row r="18">
      <x:c r="A18" s="14" t="n">
        <x:f>IF('Налаштування'!$C$4&lt;&gt;"Готово","",IF(YEAR(DATE('Налаштування'!$B$4,1,12))='Налаштування'!$B$4,DATE('Налаштування'!$B$4,1,12),""))</x:f>
        <x:v>46034</x:v>
      </x:c>
      <x:c r="B18" s="13"/>
      <x:c r="C18" s="13"/>
      <x:c r="D18" s="13"/>
      <x:c r="E18" s="13"/>
      <x:c r="F18" s="13"/>
      <x:c r="G18" s="13"/>
      <x:c r="H18" s="13"/>
      <x:c r="I18" s="13"/>
      <x:c r="J18" s="13"/>
      <x:c r="K18" s="13"/>
      <x:c r="L18" s="13"/>
      <x:c r="M18" s="13"/>
      <x:c r="N18" s="9" t="str">
        <x:f>IF(COUNTA(B18:M18)=0,"",IF(A18="","Дата поза роком",IF(OR(IF(ISNUMBER(B18),OR(B18&lt;0,B18&gt;1000000000,ROUND(B18,2)&lt;&gt;B18),LEN(B18)&gt;0),IF(ISNUMBER(C18),OR(C18&lt;0,C18&gt;1000000000,ROUND(C18,2)&lt;&gt;C18),LEN(C18)&gt;0),IF(ISNUMBER(D18),OR(D18&lt;0,D18&gt;1000000000,ROUND(D18,2)&lt;&gt;D18),LEN(D18)&gt;0),IF(ISNUMBER(E18),OR(E18&lt;0,E18&gt;1000000000,ROUND(E18,2)&lt;&gt;E18),LEN(E18)&gt;0),IF(ISNUMBER(F18),OR(F18&lt;0,F18&gt;1000000000,ROUND(F18,2)&lt;&gt;F18),LEN(F18)&gt;0),IF(ISNUMBER(G18),OR(G18&lt;0,G18&gt;1000000000,ROUND(G18,2)&lt;&gt;G18),LEN(G18)&gt;0),IF(ISNUMBER(H18),OR(H18&lt;0,H18&gt;1000000000,ROUND(H18,2)&lt;&gt;H18),LEN(H18)&gt;0),IF(ISNUMBER(I18),OR(I18&lt;0,I18&gt;1000000000,ROUND(I18,2)&lt;&gt;I18),LEN(I18)&gt;0),IF(ISNUMBER(J18),OR(J18&lt;0,J18&gt;1000000000,ROUND(J18,2)&lt;&gt;J18),LEN(J18)&gt;0),IF(ISNUMBER(K18),OR(K18&lt;0,K18&gt;1000000000,ROUND(K18,2)&lt;&gt;K18),LEN(K18)&gt;0),IF(ISNUMBER(L18),OR(L18&lt;0,L18&gt;1000000000,ROUND(L18,2)&lt;&gt;L18),LEN(L18)&gt;0),IF(ISNUMBER(M18),OR(M18&lt;0,M18&gt;1000000000,ROUND(M18,2)&lt;&gt;M18),LEN(M18)&gt;0)),"Перевірте факт",IF(OR(AND(LEN(B18)&gt;0,'Налаштування'!G7&lt;&gt;"Готово"),AND(LEN(C18)&gt;0,'Налаштування'!G8&lt;&gt;"Готово"),AND(LEN(D18)&gt;0,'Налаштування'!G9&lt;&gt;"Готово"),AND(LEN(E18)&gt;0,'Налаштування'!G10&lt;&gt;"Готово"),AND(LEN(F18)&gt;0,'Налаштування'!G11&lt;&gt;"Готово"),AND(LEN(G18)&gt;0,'Налаштування'!G12&lt;&gt;"Готово"),AND(LEN(H18)&gt;0,'Налаштування'!G13&lt;&gt;"Готово"),AND(LEN(I18)&gt;0,'Налаштування'!G14&lt;&gt;"Готово"),AND(LEN(J18)&gt;0,'Налаштування'!G15&lt;&gt;"Готово"),AND(LEN(K18)&gt;0,'Налаштування'!G16&lt;&gt;"Готово"),AND(LEN(L18)&gt;0,'Налаштування'!G17&lt;&gt;"Готово"),AND(LEN(M18)&gt;0,'Налаштування'!G18&lt;&gt;"Готово")),"Показник не налаштовано","Готово"))))</x:f>
      </x:c>
    </x:row>
    <x:row r="19">
      <x:c r="A19" s="14" t="n">
        <x:f>IF('Налаштування'!$C$4&lt;&gt;"Готово","",IF(YEAR(DATE('Налаштування'!$B$4,1,13))='Налаштування'!$B$4,DATE('Налаштування'!$B$4,1,13),""))</x:f>
        <x:v>46035</x:v>
      </x:c>
      <x:c r="B19" s="13"/>
      <x:c r="C19" s="13"/>
      <x:c r="D19" s="13"/>
      <x:c r="E19" s="13"/>
      <x:c r="F19" s="13"/>
      <x:c r="G19" s="13"/>
      <x:c r="H19" s="13"/>
      <x:c r="I19" s="13"/>
      <x:c r="J19" s="13"/>
      <x:c r="K19" s="13"/>
      <x:c r="L19" s="13"/>
      <x:c r="M19" s="13"/>
      <x:c r="N19" s="9" t="str">
        <x:f>IF(COUNTA(B19:M19)=0,"",IF(A19="","Дата поза роком",IF(OR(IF(ISNUMBER(B19),OR(B19&lt;0,B19&gt;1000000000,ROUND(B19,2)&lt;&gt;B19),LEN(B19)&gt;0),IF(ISNUMBER(C19),OR(C19&lt;0,C19&gt;1000000000,ROUND(C19,2)&lt;&gt;C19),LEN(C19)&gt;0),IF(ISNUMBER(D19),OR(D19&lt;0,D19&gt;1000000000,ROUND(D19,2)&lt;&gt;D19),LEN(D19)&gt;0),IF(ISNUMBER(E19),OR(E19&lt;0,E19&gt;1000000000,ROUND(E19,2)&lt;&gt;E19),LEN(E19)&gt;0),IF(ISNUMBER(F19),OR(F19&lt;0,F19&gt;1000000000,ROUND(F19,2)&lt;&gt;F19),LEN(F19)&gt;0),IF(ISNUMBER(G19),OR(G19&lt;0,G19&gt;1000000000,ROUND(G19,2)&lt;&gt;G19),LEN(G19)&gt;0),IF(ISNUMBER(H19),OR(H19&lt;0,H19&gt;1000000000,ROUND(H19,2)&lt;&gt;H19),LEN(H19)&gt;0),IF(ISNUMBER(I19),OR(I19&lt;0,I19&gt;1000000000,ROUND(I19,2)&lt;&gt;I19),LEN(I19)&gt;0),IF(ISNUMBER(J19),OR(J19&lt;0,J19&gt;1000000000,ROUND(J19,2)&lt;&gt;J19),LEN(J19)&gt;0),IF(ISNUMBER(K19),OR(K19&lt;0,K19&gt;1000000000,ROUND(K19,2)&lt;&gt;K19),LEN(K19)&gt;0),IF(ISNUMBER(L19),OR(L19&lt;0,L19&gt;1000000000,ROUND(L19,2)&lt;&gt;L19),LEN(L19)&gt;0),IF(ISNUMBER(M19),OR(M19&lt;0,M19&gt;1000000000,ROUND(M19,2)&lt;&gt;M19),LEN(M19)&gt;0)),"Перевірте факт",IF(OR(AND(LEN(B19)&gt;0,'Налаштування'!G7&lt;&gt;"Готово"),AND(LEN(C19)&gt;0,'Налаштування'!G8&lt;&gt;"Готово"),AND(LEN(D19)&gt;0,'Налаштування'!G9&lt;&gt;"Готово"),AND(LEN(E19)&gt;0,'Налаштування'!G10&lt;&gt;"Готово"),AND(LEN(F19)&gt;0,'Налаштування'!G11&lt;&gt;"Готово"),AND(LEN(G19)&gt;0,'Налаштування'!G12&lt;&gt;"Готово"),AND(LEN(H19)&gt;0,'Налаштування'!G13&lt;&gt;"Готово"),AND(LEN(I19)&gt;0,'Налаштування'!G14&lt;&gt;"Готово"),AND(LEN(J19)&gt;0,'Налаштування'!G15&lt;&gt;"Готово"),AND(LEN(K19)&gt;0,'Налаштування'!G16&lt;&gt;"Готово"),AND(LEN(L19)&gt;0,'Налаштування'!G17&lt;&gt;"Готово"),AND(LEN(M19)&gt;0,'Налаштування'!G18&lt;&gt;"Готово")),"Показник не налаштовано","Готово"))))</x:f>
      </x:c>
    </x:row>
    <x:row r="20">
      <x:c r="A20" s="14" t="n">
        <x:f>IF('Налаштування'!$C$4&lt;&gt;"Готово","",IF(YEAR(DATE('Налаштування'!$B$4,1,14))='Налаштування'!$B$4,DATE('Налаштування'!$B$4,1,14),""))</x:f>
        <x:v>46036</x:v>
      </x:c>
      <x:c r="B20" s="13"/>
      <x:c r="C20" s="13"/>
      <x:c r="D20" s="13"/>
      <x:c r="E20" s="13"/>
      <x:c r="F20" s="13"/>
      <x:c r="G20" s="13"/>
      <x:c r="H20" s="13"/>
      <x:c r="I20" s="13"/>
      <x:c r="J20" s="13"/>
      <x:c r="K20" s="13"/>
      <x:c r="L20" s="13"/>
      <x:c r="M20" s="13"/>
      <x:c r="N20" s="9" t="str">
        <x:f>IF(COUNTA(B20:M20)=0,"",IF(A20="","Дата поза роком",IF(OR(IF(ISNUMBER(B20),OR(B20&lt;0,B20&gt;1000000000,ROUND(B20,2)&lt;&gt;B20),LEN(B20)&gt;0),IF(ISNUMBER(C20),OR(C20&lt;0,C20&gt;1000000000,ROUND(C20,2)&lt;&gt;C20),LEN(C20)&gt;0),IF(ISNUMBER(D20),OR(D20&lt;0,D20&gt;1000000000,ROUND(D20,2)&lt;&gt;D20),LEN(D20)&gt;0),IF(ISNUMBER(E20),OR(E20&lt;0,E20&gt;1000000000,ROUND(E20,2)&lt;&gt;E20),LEN(E20)&gt;0),IF(ISNUMBER(F20),OR(F20&lt;0,F20&gt;1000000000,ROUND(F20,2)&lt;&gt;F20),LEN(F20)&gt;0),IF(ISNUMBER(G20),OR(G20&lt;0,G20&gt;1000000000,ROUND(G20,2)&lt;&gt;G20),LEN(G20)&gt;0),IF(ISNUMBER(H20),OR(H20&lt;0,H20&gt;1000000000,ROUND(H20,2)&lt;&gt;H20),LEN(H20)&gt;0),IF(ISNUMBER(I20),OR(I20&lt;0,I20&gt;1000000000,ROUND(I20,2)&lt;&gt;I20),LEN(I20)&gt;0),IF(ISNUMBER(J20),OR(J20&lt;0,J20&gt;1000000000,ROUND(J20,2)&lt;&gt;J20),LEN(J20)&gt;0),IF(ISNUMBER(K20),OR(K20&lt;0,K20&gt;1000000000,ROUND(K20,2)&lt;&gt;K20),LEN(K20)&gt;0),IF(ISNUMBER(L20),OR(L20&lt;0,L20&gt;1000000000,ROUND(L20,2)&lt;&gt;L20),LEN(L20)&gt;0),IF(ISNUMBER(M20),OR(M20&lt;0,M20&gt;1000000000,ROUND(M20,2)&lt;&gt;M20),LEN(M20)&gt;0)),"Перевірте факт",IF(OR(AND(LEN(B20)&gt;0,'Налаштування'!G7&lt;&gt;"Готово"),AND(LEN(C20)&gt;0,'Налаштування'!G8&lt;&gt;"Готово"),AND(LEN(D20)&gt;0,'Налаштування'!G9&lt;&gt;"Готово"),AND(LEN(E20)&gt;0,'Налаштування'!G10&lt;&gt;"Готово"),AND(LEN(F20)&gt;0,'Налаштування'!G11&lt;&gt;"Готово"),AND(LEN(G20)&gt;0,'Налаштування'!G12&lt;&gt;"Готово"),AND(LEN(H20)&gt;0,'Налаштування'!G13&lt;&gt;"Готово"),AND(LEN(I20)&gt;0,'Налаштування'!G14&lt;&gt;"Готово"),AND(LEN(J20)&gt;0,'Налаштування'!G15&lt;&gt;"Готово"),AND(LEN(K20)&gt;0,'Налаштування'!G16&lt;&gt;"Готово"),AND(LEN(L20)&gt;0,'Налаштування'!G17&lt;&gt;"Готово"),AND(LEN(M20)&gt;0,'Налаштування'!G18&lt;&gt;"Готово")),"Показник не налаштовано","Готово"))))</x:f>
      </x:c>
    </x:row>
    <x:row r="21">
      <x:c r="A21" s="14" t="n">
        <x:f>IF('Налаштування'!$C$4&lt;&gt;"Готово","",IF(YEAR(DATE('Налаштування'!$B$4,1,15))='Налаштування'!$B$4,DATE('Налаштування'!$B$4,1,15),""))</x:f>
        <x:v>46037</x:v>
      </x:c>
      <x:c r="B21" s="13"/>
      <x:c r="C21" s="13"/>
      <x:c r="D21" s="13"/>
      <x:c r="E21" s="13"/>
      <x:c r="F21" s="13"/>
      <x:c r="G21" s="13"/>
      <x:c r="H21" s="13"/>
      <x:c r="I21" s="13"/>
      <x:c r="J21" s="13"/>
      <x:c r="K21" s="13"/>
      <x:c r="L21" s="13"/>
      <x:c r="M21" s="13"/>
      <x:c r="N21" s="9" t="str">
        <x:f>IF(COUNTA(B21:M21)=0,"",IF(A21="","Дата поза роком",IF(OR(IF(ISNUMBER(B21),OR(B21&lt;0,B21&gt;1000000000,ROUND(B21,2)&lt;&gt;B21),LEN(B21)&gt;0),IF(ISNUMBER(C21),OR(C21&lt;0,C21&gt;1000000000,ROUND(C21,2)&lt;&gt;C21),LEN(C21)&gt;0),IF(ISNUMBER(D21),OR(D21&lt;0,D21&gt;1000000000,ROUND(D21,2)&lt;&gt;D21),LEN(D21)&gt;0),IF(ISNUMBER(E21),OR(E21&lt;0,E21&gt;1000000000,ROUND(E21,2)&lt;&gt;E21),LEN(E21)&gt;0),IF(ISNUMBER(F21),OR(F21&lt;0,F21&gt;1000000000,ROUND(F21,2)&lt;&gt;F21),LEN(F21)&gt;0),IF(ISNUMBER(G21),OR(G21&lt;0,G21&gt;1000000000,ROUND(G21,2)&lt;&gt;G21),LEN(G21)&gt;0),IF(ISNUMBER(H21),OR(H21&lt;0,H21&gt;1000000000,ROUND(H21,2)&lt;&gt;H21),LEN(H21)&gt;0),IF(ISNUMBER(I21),OR(I21&lt;0,I21&gt;1000000000,ROUND(I21,2)&lt;&gt;I21),LEN(I21)&gt;0),IF(ISNUMBER(J21),OR(J21&lt;0,J21&gt;1000000000,ROUND(J21,2)&lt;&gt;J21),LEN(J21)&gt;0),IF(ISNUMBER(K21),OR(K21&lt;0,K21&gt;1000000000,ROUND(K21,2)&lt;&gt;K21),LEN(K21)&gt;0),IF(ISNUMBER(L21),OR(L21&lt;0,L21&gt;1000000000,ROUND(L21,2)&lt;&gt;L21),LEN(L21)&gt;0),IF(ISNUMBER(M21),OR(M21&lt;0,M21&gt;1000000000,ROUND(M21,2)&lt;&gt;M21),LEN(M21)&gt;0)),"Перевірте факт",IF(OR(AND(LEN(B21)&gt;0,'Налаштування'!G7&lt;&gt;"Готово"),AND(LEN(C21)&gt;0,'Налаштування'!G8&lt;&gt;"Готово"),AND(LEN(D21)&gt;0,'Налаштування'!G9&lt;&gt;"Готово"),AND(LEN(E21)&gt;0,'Налаштування'!G10&lt;&gt;"Готово"),AND(LEN(F21)&gt;0,'Налаштування'!G11&lt;&gt;"Готово"),AND(LEN(G21)&gt;0,'Налаштування'!G12&lt;&gt;"Готово"),AND(LEN(H21)&gt;0,'Налаштування'!G13&lt;&gt;"Готово"),AND(LEN(I21)&gt;0,'Налаштування'!G14&lt;&gt;"Готово"),AND(LEN(J21)&gt;0,'Налаштування'!G15&lt;&gt;"Готово"),AND(LEN(K21)&gt;0,'Налаштування'!G16&lt;&gt;"Готово"),AND(LEN(L21)&gt;0,'Налаштування'!G17&lt;&gt;"Готово"),AND(LEN(M21)&gt;0,'Налаштування'!G18&lt;&gt;"Готово")),"Показник не налаштовано","Готово"))))</x:f>
      </x:c>
    </x:row>
    <x:row r="22">
      <x:c r="A22" s="14" t="n">
        <x:f>IF('Налаштування'!$C$4&lt;&gt;"Готово","",IF(YEAR(DATE('Налаштування'!$B$4,1,16))='Налаштування'!$B$4,DATE('Налаштування'!$B$4,1,16),""))</x:f>
        <x:v>46038</x:v>
      </x:c>
      <x:c r="B22" s="13"/>
      <x:c r="C22" s="13"/>
      <x:c r="D22" s="13"/>
      <x:c r="E22" s="13"/>
      <x:c r="F22" s="13"/>
      <x:c r="G22" s="13"/>
      <x:c r="H22" s="13"/>
      <x:c r="I22" s="13"/>
      <x:c r="J22" s="13"/>
      <x:c r="K22" s="13"/>
      <x:c r="L22" s="13"/>
      <x:c r="M22" s="13"/>
      <x:c r="N22" s="9" t="str">
        <x:f>IF(COUNTA(B22:M22)=0,"",IF(A22="","Дата поза роком",IF(OR(IF(ISNUMBER(B22),OR(B22&lt;0,B22&gt;1000000000,ROUND(B22,2)&lt;&gt;B22),LEN(B22)&gt;0),IF(ISNUMBER(C22),OR(C22&lt;0,C22&gt;1000000000,ROUND(C22,2)&lt;&gt;C22),LEN(C22)&gt;0),IF(ISNUMBER(D22),OR(D22&lt;0,D22&gt;1000000000,ROUND(D22,2)&lt;&gt;D22),LEN(D22)&gt;0),IF(ISNUMBER(E22),OR(E22&lt;0,E22&gt;1000000000,ROUND(E22,2)&lt;&gt;E22),LEN(E22)&gt;0),IF(ISNUMBER(F22),OR(F22&lt;0,F22&gt;1000000000,ROUND(F22,2)&lt;&gt;F22),LEN(F22)&gt;0),IF(ISNUMBER(G22),OR(G22&lt;0,G22&gt;1000000000,ROUND(G22,2)&lt;&gt;G22),LEN(G22)&gt;0),IF(ISNUMBER(H22),OR(H22&lt;0,H22&gt;1000000000,ROUND(H22,2)&lt;&gt;H22),LEN(H22)&gt;0),IF(ISNUMBER(I22),OR(I22&lt;0,I22&gt;1000000000,ROUND(I22,2)&lt;&gt;I22),LEN(I22)&gt;0),IF(ISNUMBER(J22),OR(J22&lt;0,J22&gt;1000000000,ROUND(J22,2)&lt;&gt;J22),LEN(J22)&gt;0),IF(ISNUMBER(K22),OR(K22&lt;0,K22&gt;1000000000,ROUND(K22,2)&lt;&gt;K22),LEN(K22)&gt;0),IF(ISNUMBER(L22),OR(L22&lt;0,L22&gt;1000000000,ROUND(L22,2)&lt;&gt;L22),LEN(L22)&gt;0),IF(ISNUMBER(M22),OR(M22&lt;0,M22&gt;1000000000,ROUND(M22,2)&lt;&gt;M22),LEN(M22)&gt;0)),"Перевірте факт",IF(OR(AND(LEN(B22)&gt;0,'Налаштування'!G7&lt;&gt;"Готово"),AND(LEN(C22)&gt;0,'Налаштування'!G8&lt;&gt;"Готово"),AND(LEN(D22)&gt;0,'Налаштування'!G9&lt;&gt;"Готово"),AND(LEN(E22)&gt;0,'Налаштування'!G10&lt;&gt;"Готово"),AND(LEN(F22)&gt;0,'Налаштування'!G11&lt;&gt;"Готово"),AND(LEN(G22)&gt;0,'Налаштування'!G12&lt;&gt;"Готово"),AND(LEN(H22)&gt;0,'Налаштування'!G13&lt;&gt;"Готово"),AND(LEN(I22)&gt;0,'Налаштування'!G14&lt;&gt;"Готово"),AND(LEN(J22)&gt;0,'Налаштування'!G15&lt;&gt;"Готово"),AND(LEN(K22)&gt;0,'Налаштування'!G16&lt;&gt;"Готово"),AND(LEN(L22)&gt;0,'Налаштування'!G17&lt;&gt;"Готово"),AND(LEN(M22)&gt;0,'Налаштування'!G18&lt;&gt;"Готово")),"Показник не налаштовано","Готово"))))</x:f>
      </x:c>
    </x:row>
    <x:row r="23">
      <x:c r="A23" s="14" t="n">
        <x:f>IF('Налаштування'!$C$4&lt;&gt;"Готово","",IF(YEAR(DATE('Налаштування'!$B$4,1,17))='Налаштування'!$B$4,DATE('Налаштування'!$B$4,1,17),""))</x:f>
        <x:v>46039</x:v>
      </x:c>
      <x:c r="B23" s="13"/>
      <x:c r="C23" s="13"/>
      <x:c r="D23" s="13"/>
      <x:c r="E23" s="13"/>
      <x:c r="F23" s="13"/>
      <x:c r="G23" s="13"/>
      <x:c r="H23" s="13"/>
      <x:c r="I23" s="13"/>
      <x:c r="J23" s="13"/>
      <x:c r="K23" s="13"/>
      <x:c r="L23" s="13"/>
      <x:c r="M23" s="13"/>
      <x:c r="N23" s="9" t="str">
        <x:f>IF(COUNTA(B23:M23)=0,"",IF(A23="","Дата поза роком",IF(OR(IF(ISNUMBER(B23),OR(B23&lt;0,B23&gt;1000000000,ROUND(B23,2)&lt;&gt;B23),LEN(B23)&gt;0),IF(ISNUMBER(C23),OR(C23&lt;0,C23&gt;1000000000,ROUND(C23,2)&lt;&gt;C23),LEN(C23)&gt;0),IF(ISNUMBER(D23),OR(D23&lt;0,D23&gt;1000000000,ROUND(D23,2)&lt;&gt;D23),LEN(D23)&gt;0),IF(ISNUMBER(E23),OR(E23&lt;0,E23&gt;1000000000,ROUND(E23,2)&lt;&gt;E23),LEN(E23)&gt;0),IF(ISNUMBER(F23),OR(F23&lt;0,F23&gt;1000000000,ROUND(F23,2)&lt;&gt;F23),LEN(F23)&gt;0),IF(ISNUMBER(G23),OR(G23&lt;0,G23&gt;1000000000,ROUND(G23,2)&lt;&gt;G23),LEN(G23)&gt;0),IF(ISNUMBER(H23),OR(H23&lt;0,H23&gt;1000000000,ROUND(H23,2)&lt;&gt;H23),LEN(H23)&gt;0),IF(ISNUMBER(I23),OR(I23&lt;0,I23&gt;1000000000,ROUND(I23,2)&lt;&gt;I23),LEN(I23)&gt;0),IF(ISNUMBER(J23),OR(J23&lt;0,J23&gt;1000000000,ROUND(J23,2)&lt;&gt;J23),LEN(J23)&gt;0),IF(ISNUMBER(K23),OR(K23&lt;0,K23&gt;1000000000,ROUND(K23,2)&lt;&gt;K23),LEN(K23)&gt;0),IF(ISNUMBER(L23),OR(L23&lt;0,L23&gt;1000000000,ROUND(L23,2)&lt;&gt;L23),LEN(L23)&gt;0),IF(ISNUMBER(M23),OR(M23&lt;0,M23&gt;1000000000,ROUND(M23,2)&lt;&gt;M23),LEN(M23)&gt;0)),"Перевірте факт",IF(OR(AND(LEN(B23)&gt;0,'Налаштування'!G7&lt;&gt;"Готово"),AND(LEN(C23)&gt;0,'Налаштування'!G8&lt;&gt;"Готово"),AND(LEN(D23)&gt;0,'Налаштування'!G9&lt;&gt;"Готово"),AND(LEN(E23)&gt;0,'Налаштування'!G10&lt;&gt;"Готово"),AND(LEN(F23)&gt;0,'Налаштування'!G11&lt;&gt;"Готово"),AND(LEN(G23)&gt;0,'Налаштування'!G12&lt;&gt;"Готово"),AND(LEN(H23)&gt;0,'Налаштування'!G13&lt;&gt;"Готово"),AND(LEN(I23)&gt;0,'Налаштування'!G14&lt;&gt;"Готово"),AND(LEN(J23)&gt;0,'Налаштування'!G15&lt;&gt;"Готово"),AND(LEN(K23)&gt;0,'Налаштування'!G16&lt;&gt;"Готово"),AND(LEN(L23)&gt;0,'Налаштування'!G17&lt;&gt;"Готово"),AND(LEN(M23)&gt;0,'Налаштування'!G18&lt;&gt;"Готово")),"Показник не налаштовано","Готово"))))</x:f>
      </x:c>
    </x:row>
    <x:row r="24">
      <x:c r="A24" s="14" t="n">
        <x:f>IF('Налаштування'!$C$4&lt;&gt;"Готово","",IF(YEAR(DATE('Налаштування'!$B$4,1,18))='Налаштування'!$B$4,DATE('Налаштування'!$B$4,1,18),""))</x:f>
        <x:v>46040</x:v>
      </x:c>
      <x:c r="B24" s="13"/>
      <x:c r="C24" s="13"/>
      <x:c r="D24" s="13"/>
      <x:c r="E24" s="13"/>
      <x:c r="F24" s="13"/>
      <x:c r="G24" s="13"/>
      <x:c r="H24" s="13"/>
      <x:c r="I24" s="13"/>
      <x:c r="J24" s="13"/>
      <x:c r="K24" s="13"/>
      <x:c r="L24" s="13"/>
      <x:c r="M24" s="13"/>
      <x:c r="N24" s="9" t="str">
        <x:f>IF(COUNTA(B24:M24)=0,"",IF(A24="","Дата поза роком",IF(OR(IF(ISNUMBER(B24),OR(B24&lt;0,B24&gt;1000000000,ROUND(B24,2)&lt;&gt;B24),LEN(B24)&gt;0),IF(ISNUMBER(C24),OR(C24&lt;0,C24&gt;1000000000,ROUND(C24,2)&lt;&gt;C24),LEN(C24)&gt;0),IF(ISNUMBER(D24),OR(D24&lt;0,D24&gt;1000000000,ROUND(D24,2)&lt;&gt;D24),LEN(D24)&gt;0),IF(ISNUMBER(E24),OR(E24&lt;0,E24&gt;1000000000,ROUND(E24,2)&lt;&gt;E24),LEN(E24)&gt;0),IF(ISNUMBER(F24),OR(F24&lt;0,F24&gt;1000000000,ROUND(F24,2)&lt;&gt;F24),LEN(F24)&gt;0),IF(ISNUMBER(G24),OR(G24&lt;0,G24&gt;1000000000,ROUND(G24,2)&lt;&gt;G24),LEN(G24)&gt;0),IF(ISNUMBER(H24),OR(H24&lt;0,H24&gt;1000000000,ROUND(H24,2)&lt;&gt;H24),LEN(H24)&gt;0),IF(ISNUMBER(I24),OR(I24&lt;0,I24&gt;1000000000,ROUND(I24,2)&lt;&gt;I24),LEN(I24)&gt;0),IF(ISNUMBER(J24),OR(J24&lt;0,J24&gt;1000000000,ROUND(J24,2)&lt;&gt;J24),LEN(J24)&gt;0),IF(ISNUMBER(K24),OR(K24&lt;0,K24&gt;1000000000,ROUND(K24,2)&lt;&gt;K24),LEN(K24)&gt;0),IF(ISNUMBER(L24),OR(L24&lt;0,L24&gt;1000000000,ROUND(L24,2)&lt;&gt;L24),LEN(L24)&gt;0),IF(ISNUMBER(M24),OR(M24&lt;0,M24&gt;1000000000,ROUND(M24,2)&lt;&gt;M24),LEN(M24)&gt;0)),"Перевірте факт",IF(OR(AND(LEN(B24)&gt;0,'Налаштування'!G7&lt;&gt;"Готово"),AND(LEN(C24)&gt;0,'Налаштування'!G8&lt;&gt;"Готово"),AND(LEN(D24)&gt;0,'Налаштування'!G9&lt;&gt;"Готово"),AND(LEN(E24)&gt;0,'Налаштування'!G10&lt;&gt;"Готово"),AND(LEN(F24)&gt;0,'Налаштування'!G11&lt;&gt;"Готово"),AND(LEN(G24)&gt;0,'Налаштування'!G12&lt;&gt;"Готово"),AND(LEN(H24)&gt;0,'Налаштування'!G13&lt;&gt;"Готово"),AND(LEN(I24)&gt;0,'Налаштування'!G14&lt;&gt;"Готово"),AND(LEN(J24)&gt;0,'Налаштування'!G15&lt;&gt;"Готово"),AND(LEN(K24)&gt;0,'Налаштування'!G16&lt;&gt;"Готово"),AND(LEN(L24)&gt;0,'Налаштування'!G17&lt;&gt;"Готово"),AND(LEN(M24)&gt;0,'Налаштування'!G18&lt;&gt;"Готово")),"Показник не налаштовано","Готово"))))</x:f>
      </x:c>
    </x:row>
    <x:row r="25">
      <x:c r="A25" s="14" t="n">
        <x:f>IF('Налаштування'!$C$4&lt;&gt;"Готово","",IF(YEAR(DATE('Налаштування'!$B$4,1,19))='Налаштування'!$B$4,DATE('Налаштування'!$B$4,1,19),""))</x:f>
        <x:v>46041</x:v>
      </x:c>
      <x:c r="B25" s="13"/>
      <x:c r="C25" s="13"/>
      <x:c r="D25" s="13"/>
      <x:c r="E25" s="13"/>
      <x:c r="F25" s="13"/>
      <x:c r="G25" s="13"/>
      <x:c r="H25" s="13"/>
      <x:c r="I25" s="13"/>
      <x:c r="J25" s="13"/>
      <x:c r="K25" s="13"/>
      <x:c r="L25" s="13"/>
      <x:c r="M25" s="13"/>
      <x:c r="N25" s="9" t="str">
        <x:f>IF(COUNTA(B25:M25)=0,"",IF(A25="","Дата поза роком",IF(OR(IF(ISNUMBER(B25),OR(B25&lt;0,B25&gt;1000000000,ROUND(B25,2)&lt;&gt;B25),LEN(B25)&gt;0),IF(ISNUMBER(C25),OR(C25&lt;0,C25&gt;1000000000,ROUND(C25,2)&lt;&gt;C25),LEN(C25)&gt;0),IF(ISNUMBER(D25),OR(D25&lt;0,D25&gt;1000000000,ROUND(D25,2)&lt;&gt;D25),LEN(D25)&gt;0),IF(ISNUMBER(E25),OR(E25&lt;0,E25&gt;1000000000,ROUND(E25,2)&lt;&gt;E25),LEN(E25)&gt;0),IF(ISNUMBER(F25),OR(F25&lt;0,F25&gt;1000000000,ROUND(F25,2)&lt;&gt;F25),LEN(F25)&gt;0),IF(ISNUMBER(G25),OR(G25&lt;0,G25&gt;1000000000,ROUND(G25,2)&lt;&gt;G25),LEN(G25)&gt;0),IF(ISNUMBER(H25),OR(H25&lt;0,H25&gt;1000000000,ROUND(H25,2)&lt;&gt;H25),LEN(H25)&gt;0),IF(ISNUMBER(I25),OR(I25&lt;0,I25&gt;1000000000,ROUND(I25,2)&lt;&gt;I25),LEN(I25)&gt;0),IF(ISNUMBER(J25),OR(J25&lt;0,J25&gt;1000000000,ROUND(J25,2)&lt;&gt;J25),LEN(J25)&gt;0),IF(ISNUMBER(K25),OR(K25&lt;0,K25&gt;1000000000,ROUND(K25,2)&lt;&gt;K25),LEN(K25)&gt;0),IF(ISNUMBER(L25),OR(L25&lt;0,L25&gt;1000000000,ROUND(L25,2)&lt;&gt;L25),LEN(L25)&gt;0),IF(ISNUMBER(M25),OR(M25&lt;0,M25&gt;1000000000,ROUND(M25,2)&lt;&gt;M25),LEN(M25)&gt;0)),"Перевірте факт",IF(OR(AND(LEN(B25)&gt;0,'Налаштування'!G7&lt;&gt;"Готово"),AND(LEN(C25)&gt;0,'Налаштування'!G8&lt;&gt;"Готово"),AND(LEN(D25)&gt;0,'Налаштування'!G9&lt;&gt;"Готово"),AND(LEN(E25)&gt;0,'Налаштування'!G10&lt;&gt;"Готово"),AND(LEN(F25)&gt;0,'Налаштування'!G11&lt;&gt;"Готово"),AND(LEN(G25)&gt;0,'Налаштування'!G12&lt;&gt;"Готово"),AND(LEN(H25)&gt;0,'Налаштування'!G13&lt;&gt;"Готово"),AND(LEN(I25)&gt;0,'Налаштування'!G14&lt;&gt;"Готово"),AND(LEN(J25)&gt;0,'Налаштування'!G15&lt;&gt;"Готово"),AND(LEN(K25)&gt;0,'Налаштування'!G16&lt;&gt;"Готово"),AND(LEN(L25)&gt;0,'Налаштування'!G17&lt;&gt;"Готово"),AND(LEN(M25)&gt;0,'Налаштування'!G18&lt;&gt;"Готово")),"Показник не налаштовано","Готово"))))</x:f>
      </x:c>
    </x:row>
    <x:row r="26">
      <x:c r="A26" s="14" t="n">
        <x:f>IF('Налаштування'!$C$4&lt;&gt;"Готово","",IF(YEAR(DATE('Налаштування'!$B$4,1,20))='Налаштування'!$B$4,DATE('Налаштування'!$B$4,1,20),""))</x:f>
        <x:v>46042</x:v>
      </x:c>
      <x:c r="B26" s="13"/>
      <x:c r="C26" s="13"/>
      <x:c r="D26" s="13"/>
      <x:c r="E26" s="13"/>
      <x:c r="F26" s="13"/>
      <x:c r="G26" s="13"/>
      <x:c r="H26" s="13"/>
      <x:c r="I26" s="13"/>
      <x:c r="J26" s="13"/>
      <x:c r="K26" s="13"/>
      <x:c r="L26" s="13"/>
      <x:c r="M26" s="13"/>
      <x:c r="N26" s="9" t="str">
        <x:f>IF(COUNTA(B26:M26)=0,"",IF(A26="","Дата поза роком",IF(OR(IF(ISNUMBER(B26),OR(B26&lt;0,B26&gt;1000000000,ROUND(B26,2)&lt;&gt;B26),LEN(B26)&gt;0),IF(ISNUMBER(C26),OR(C26&lt;0,C26&gt;1000000000,ROUND(C26,2)&lt;&gt;C26),LEN(C26)&gt;0),IF(ISNUMBER(D26),OR(D26&lt;0,D26&gt;1000000000,ROUND(D26,2)&lt;&gt;D26),LEN(D26)&gt;0),IF(ISNUMBER(E26),OR(E26&lt;0,E26&gt;1000000000,ROUND(E26,2)&lt;&gt;E26),LEN(E26)&gt;0),IF(ISNUMBER(F26),OR(F26&lt;0,F26&gt;1000000000,ROUND(F26,2)&lt;&gt;F26),LEN(F26)&gt;0),IF(ISNUMBER(G26),OR(G26&lt;0,G26&gt;1000000000,ROUND(G26,2)&lt;&gt;G26),LEN(G26)&gt;0),IF(ISNUMBER(H26),OR(H26&lt;0,H26&gt;1000000000,ROUND(H26,2)&lt;&gt;H26),LEN(H26)&gt;0),IF(ISNUMBER(I26),OR(I26&lt;0,I26&gt;1000000000,ROUND(I26,2)&lt;&gt;I26),LEN(I26)&gt;0),IF(ISNUMBER(J26),OR(J26&lt;0,J26&gt;1000000000,ROUND(J26,2)&lt;&gt;J26),LEN(J26)&gt;0),IF(ISNUMBER(K26),OR(K26&lt;0,K26&gt;1000000000,ROUND(K26,2)&lt;&gt;K26),LEN(K26)&gt;0),IF(ISNUMBER(L26),OR(L26&lt;0,L26&gt;1000000000,ROUND(L26,2)&lt;&gt;L26),LEN(L26)&gt;0),IF(ISNUMBER(M26),OR(M26&lt;0,M26&gt;1000000000,ROUND(M26,2)&lt;&gt;M26),LEN(M26)&gt;0)),"Перевірте факт",IF(OR(AND(LEN(B26)&gt;0,'Налаштування'!G7&lt;&gt;"Готово"),AND(LEN(C26)&gt;0,'Налаштування'!G8&lt;&gt;"Готово"),AND(LEN(D26)&gt;0,'Налаштування'!G9&lt;&gt;"Готово"),AND(LEN(E26)&gt;0,'Налаштування'!G10&lt;&gt;"Готово"),AND(LEN(F26)&gt;0,'Налаштування'!G11&lt;&gt;"Готово"),AND(LEN(G26)&gt;0,'Налаштування'!G12&lt;&gt;"Готово"),AND(LEN(H26)&gt;0,'Налаштування'!G13&lt;&gt;"Готово"),AND(LEN(I26)&gt;0,'Налаштування'!G14&lt;&gt;"Готово"),AND(LEN(J26)&gt;0,'Налаштування'!G15&lt;&gt;"Готово"),AND(LEN(K26)&gt;0,'Налаштування'!G16&lt;&gt;"Готово"),AND(LEN(L26)&gt;0,'Налаштування'!G17&lt;&gt;"Готово"),AND(LEN(M26)&gt;0,'Налаштування'!G18&lt;&gt;"Готово")),"Показник не налаштовано","Готово"))))</x:f>
      </x:c>
    </x:row>
    <x:row r="27">
      <x:c r="A27" s="14" t="n">
        <x:f>IF('Налаштування'!$C$4&lt;&gt;"Готово","",IF(YEAR(DATE('Налаштування'!$B$4,1,21))='Налаштування'!$B$4,DATE('Налаштування'!$B$4,1,21),""))</x:f>
        <x:v>46043</x:v>
      </x:c>
      <x:c r="B27" s="13"/>
      <x:c r="C27" s="13"/>
      <x:c r="D27" s="13"/>
      <x:c r="E27" s="13"/>
      <x:c r="F27" s="13"/>
      <x:c r="G27" s="13"/>
      <x:c r="H27" s="13"/>
      <x:c r="I27" s="13"/>
      <x:c r="J27" s="13"/>
      <x:c r="K27" s="13"/>
      <x:c r="L27" s="13"/>
      <x:c r="M27" s="13"/>
      <x:c r="N27" s="9" t="str">
        <x:f>IF(COUNTA(B27:M27)=0,"",IF(A27="","Дата поза роком",IF(OR(IF(ISNUMBER(B27),OR(B27&lt;0,B27&gt;1000000000,ROUND(B27,2)&lt;&gt;B27),LEN(B27)&gt;0),IF(ISNUMBER(C27),OR(C27&lt;0,C27&gt;1000000000,ROUND(C27,2)&lt;&gt;C27),LEN(C27)&gt;0),IF(ISNUMBER(D27),OR(D27&lt;0,D27&gt;1000000000,ROUND(D27,2)&lt;&gt;D27),LEN(D27)&gt;0),IF(ISNUMBER(E27),OR(E27&lt;0,E27&gt;1000000000,ROUND(E27,2)&lt;&gt;E27),LEN(E27)&gt;0),IF(ISNUMBER(F27),OR(F27&lt;0,F27&gt;1000000000,ROUND(F27,2)&lt;&gt;F27),LEN(F27)&gt;0),IF(ISNUMBER(G27),OR(G27&lt;0,G27&gt;1000000000,ROUND(G27,2)&lt;&gt;G27),LEN(G27)&gt;0),IF(ISNUMBER(H27),OR(H27&lt;0,H27&gt;1000000000,ROUND(H27,2)&lt;&gt;H27),LEN(H27)&gt;0),IF(ISNUMBER(I27),OR(I27&lt;0,I27&gt;1000000000,ROUND(I27,2)&lt;&gt;I27),LEN(I27)&gt;0),IF(ISNUMBER(J27),OR(J27&lt;0,J27&gt;1000000000,ROUND(J27,2)&lt;&gt;J27),LEN(J27)&gt;0),IF(ISNUMBER(K27),OR(K27&lt;0,K27&gt;1000000000,ROUND(K27,2)&lt;&gt;K27),LEN(K27)&gt;0),IF(ISNUMBER(L27),OR(L27&lt;0,L27&gt;1000000000,ROUND(L27,2)&lt;&gt;L27),LEN(L27)&gt;0),IF(ISNUMBER(M27),OR(M27&lt;0,M27&gt;1000000000,ROUND(M27,2)&lt;&gt;M27),LEN(M27)&gt;0)),"Перевірте факт",IF(OR(AND(LEN(B27)&gt;0,'Налаштування'!G7&lt;&gt;"Готово"),AND(LEN(C27)&gt;0,'Налаштування'!G8&lt;&gt;"Готово"),AND(LEN(D27)&gt;0,'Налаштування'!G9&lt;&gt;"Готово"),AND(LEN(E27)&gt;0,'Налаштування'!G10&lt;&gt;"Готово"),AND(LEN(F27)&gt;0,'Налаштування'!G11&lt;&gt;"Готово"),AND(LEN(G27)&gt;0,'Налаштування'!G12&lt;&gt;"Готово"),AND(LEN(H27)&gt;0,'Налаштування'!G13&lt;&gt;"Готово"),AND(LEN(I27)&gt;0,'Налаштування'!G14&lt;&gt;"Готово"),AND(LEN(J27)&gt;0,'Налаштування'!G15&lt;&gt;"Готово"),AND(LEN(K27)&gt;0,'Налаштування'!G16&lt;&gt;"Готово"),AND(LEN(L27)&gt;0,'Налаштування'!G17&lt;&gt;"Готово"),AND(LEN(M27)&gt;0,'Налаштування'!G18&lt;&gt;"Готово")),"Показник не налаштовано","Готово"))))</x:f>
      </x:c>
    </x:row>
    <x:row r="28">
      <x:c r="A28" s="14" t="n">
        <x:f>IF('Налаштування'!$C$4&lt;&gt;"Готово","",IF(YEAR(DATE('Налаштування'!$B$4,1,22))='Налаштування'!$B$4,DATE('Налаштування'!$B$4,1,22),""))</x:f>
        <x:v>46044</x:v>
      </x:c>
      <x:c r="B28" s="13"/>
      <x:c r="C28" s="13"/>
      <x:c r="D28" s="13"/>
      <x:c r="E28" s="13"/>
      <x:c r="F28" s="13"/>
      <x:c r="G28" s="13"/>
      <x:c r="H28" s="13"/>
      <x:c r="I28" s="13"/>
      <x:c r="J28" s="13"/>
      <x:c r="K28" s="13"/>
      <x:c r="L28" s="13"/>
      <x:c r="M28" s="13"/>
      <x:c r="N28" s="9" t="str">
        <x:f>IF(COUNTA(B28:M28)=0,"",IF(A28="","Дата поза роком",IF(OR(IF(ISNUMBER(B28),OR(B28&lt;0,B28&gt;1000000000,ROUND(B28,2)&lt;&gt;B28),LEN(B28)&gt;0),IF(ISNUMBER(C28),OR(C28&lt;0,C28&gt;1000000000,ROUND(C28,2)&lt;&gt;C28),LEN(C28)&gt;0),IF(ISNUMBER(D28),OR(D28&lt;0,D28&gt;1000000000,ROUND(D28,2)&lt;&gt;D28),LEN(D28)&gt;0),IF(ISNUMBER(E28),OR(E28&lt;0,E28&gt;1000000000,ROUND(E28,2)&lt;&gt;E28),LEN(E28)&gt;0),IF(ISNUMBER(F28),OR(F28&lt;0,F28&gt;1000000000,ROUND(F28,2)&lt;&gt;F28),LEN(F28)&gt;0),IF(ISNUMBER(G28),OR(G28&lt;0,G28&gt;1000000000,ROUND(G28,2)&lt;&gt;G28),LEN(G28)&gt;0),IF(ISNUMBER(H28),OR(H28&lt;0,H28&gt;1000000000,ROUND(H28,2)&lt;&gt;H28),LEN(H28)&gt;0),IF(ISNUMBER(I28),OR(I28&lt;0,I28&gt;1000000000,ROUND(I28,2)&lt;&gt;I28),LEN(I28)&gt;0),IF(ISNUMBER(J28),OR(J28&lt;0,J28&gt;1000000000,ROUND(J28,2)&lt;&gt;J28),LEN(J28)&gt;0),IF(ISNUMBER(K28),OR(K28&lt;0,K28&gt;1000000000,ROUND(K28,2)&lt;&gt;K28),LEN(K28)&gt;0),IF(ISNUMBER(L28),OR(L28&lt;0,L28&gt;1000000000,ROUND(L28,2)&lt;&gt;L28),LEN(L28)&gt;0),IF(ISNUMBER(M28),OR(M28&lt;0,M28&gt;1000000000,ROUND(M28,2)&lt;&gt;M28),LEN(M28)&gt;0)),"Перевірте факт",IF(OR(AND(LEN(B28)&gt;0,'Налаштування'!G7&lt;&gt;"Готово"),AND(LEN(C28)&gt;0,'Налаштування'!G8&lt;&gt;"Готово"),AND(LEN(D28)&gt;0,'Налаштування'!G9&lt;&gt;"Готово"),AND(LEN(E28)&gt;0,'Налаштування'!G10&lt;&gt;"Готово"),AND(LEN(F28)&gt;0,'Налаштування'!G11&lt;&gt;"Готово"),AND(LEN(G28)&gt;0,'Налаштування'!G12&lt;&gt;"Готово"),AND(LEN(H28)&gt;0,'Налаштування'!G13&lt;&gt;"Готово"),AND(LEN(I28)&gt;0,'Налаштування'!G14&lt;&gt;"Готово"),AND(LEN(J28)&gt;0,'Налаштування'!G15&lt;&gt;"Готово"),AND(LEN(K28)&gt;0,'Налаштування'!G16&lt;&gt;"Готово"),AND(LEN(L28)&gt;0,'Налаштування'!G17&lt;&gt;"Готово"),AND(LEN(M28)&gt;0,'Налаштування'!G18&lt;&gt;"Готово")),"Показник не налаштовано","Готово"))))</x:f>
      </x:c>
    </x:row>
    <x:row r="29">
      <x:c r="A29" s="14" t="n">
        <x:f>IF('Налаштування'!$C$4&lt;&gt;"Готово","",IF(YEAR(DATE('Налаштування'!$B$4,1,23))='Налаштування'!$B$4,DATE('Налаштування'!$B$4,1,23),""))</x:f>
        <x:v>46045</x:v>
      </x:c>
      <x:c r="B29" s="13"/>
      <x:c r="C29" s="13"/>
      <x:c r="D29" s="13"/>
      <x:c r="E29" s="13"/>
      <x:c r="F29" s="13"/>
      <x:c r="G29" s="13"/>
      <x:c r="H29" s="13"/>
      <x:c r="I29" s="13"/>
      <x:c r="J29" s="13"/>
      <x:c r="K29" s="13"/>
      <x:c r="L29" s="13"/>
      <x:c r="M29" s="13"/>
      <x:c r="N29" s="9" t="str">
        <x:f>IF(COUNTA(B29:M29)=0,"",IF(A29="","Дата поза роком",IF(OR(IF(ISNUMBER(B29),OR(B29&lt;0,B29&gt;1000000000,ROUND(B29,2)&lt;&gt;B29),LEN(B29)&gt;0),IF(ISNUMBER(C29),OR(C29&lt;0,C29&gt;1000000000,ROUND(C29,2)&lt;&gt;C29),LEN(C29)&gt;0),IF(ISNUMBER(D29),OR(D29&lt;0,D29&gt;1000000000,ROUND(D29,2)&lt;&gt;D29),LEN(D29)&gt;0),IF(ISNUMBER(E29),OR(E29&lt;0,E29&gt;1000000000,ROUND(E29,2)&lt;&gt;E29),LEN(E29)&gt;0),IF(ISNUMBER(F29),OR(F29&lt;0,F29&gt;1000000000,ROUND(F29,2)&lt;&gt;F29),LEN(F29)&gt;0),IF(ISNUMBER(G29),OR(G29&lt;0,G29&gt;1000000000,ROUND(G29,2)&lt;&gt;G29),LEN(G29)&gt;0),IF(ISNUMBER(H29),OR(H29&lt;0,H29&gt;1000000000,ROUND(H29,2)&lt;&gt;H29),LEN(H29)&gt;0),IF(ISNUMBER(I29),OR(I29&lt;0,I29&gt;1000000000,ROUND(I29,2)&lt;&gt;I29),LEN(I29)&gt;0),IF(ISNUMBER(J29),OR(J29&lt;0,J29&gt;1000000000,ROUND(J29,2)&lt;&gt;J29),LEN(J29)&gt;0),IF(ISNUMBER(K29),OR(K29&lt;0,K29&gt;1000000000,ROUND(K29,2)&lt;&gt;K29),LEN(K29)&gt;0),IF(ISNUMBER(L29),OR(L29&lt;0,L29&gt;1000000000,ROUND(L29,2)&lt;&gt;L29),LEN(L29)&gt;0),IF(ISNUMBER(M29),OR(M29&lt;0,M29&gt;1000000000,ROUND(M29,2)&lt;&gt;M29),LEN(M29)&gt;0)),"Перевірте факт",IF(OR(AND(LEN(B29)&gt;0,'Налаштування'!G7&lt;&gt;"Готово"),AND(LEN(C29)&gt;0,'Налаштування'!G8&lt;&gt;"Готово"),AND(LEN(D29)&gt;0,'Налаштування'!G9&lt;&gt;"Готово"),AND(LEN(E29)&gt;0,'Налаштування'!G10&lt;&gt;"Готово"),AND(LEN(F29)&gt;0,'Налаштування'!G11&lt;&gt;"Готово"),AND(LEN(G29)&gt;0,'Налаштування'!G12&lt;&gt;"Готово"),AND(LEN(H29)&gt;0,'Налаштування'!G13&lt;&gt;"Готово"),AND(LEN(I29)&gt;0,'Налаштування'!G14&lt;&gt;"Готово"),AND(LEN(J29)&gt;0,'Налаштування'!G15&lt;&gt;"Готово"),AND(LEN(K29)&gt;0,'Налаштування'!G16&lt;&gt;"Готово"),AND(LEN(L29)&gt;0,'Налаштування'!G17&lt;&gt;"Готово"),AND(LEN(M29)&gt;0,'Налаштування'!G18&lt;&gt;"Готово")),"Показник не налаштовано","Готово"))))</x:f>
      </x:c>
    </x:row>
    <x:row r="30">
      <x:c r="A30" s="14" t="n">
        <x:f>IF('Налаштування'!$C$4&lt;&gt;"Готово","",IF(YEAR(DATE('Налаштування'!$B$4,1,24))='Налаштування'!$B$4,DATE('Налаштування'!$B$4,1,24),""))</x:f>
        <x:v>46046</x:v>
      </x:c>
      <x:c r="B30" s="13"/>
      <x:c r="C30" s="13"/>
      <x:c r="D30" s="13"/>
      <x:c r="E30" s="13"/>
      <x:c r="F30" s="13"/>
      <x:c r="G30" s="13"/>
      <x:c r="H30" s="13"/>
      <x:c r="I30" s="13"/>
      <x:c r="J30" s="13"/>
      <x:c r="K30" s="13"/>
      <x:c r="L30" s="13"/>
      <x:c r="M30" s="13"/>
      <x:c r="N30" s="9" t="str">
        <x:f>IF(COUNTA(B30:M30)=0,"",IF(A30="","Дата поза роком",IF(OR(IF(ISNUMBER(B30),OR(B30&lt;0,B30&gt;1000000000,ROUND(B30,2)&lt;&gt;B30),LEN(B30)&gt;0),IF(ISNUMBER(C30),OR(C30&lt;0,C30&gt;1000000000,ROUND(C30,2)&lt;&gt;C30),LEN(C30)&gt;0),IF(ISNUMBER(D30),OR(D30&lt;0,D30&gt;1000000000,ROUND(D30,2)&lt;&gt;D30),LEN(D30)&gt;0),IF(ISNUMBER(E30),OR(E30&lt;0,E30&gt;1000000000,ROUND(E30,2)&lt;&gt;E30),LEN(E30)&gt;0),IF(ISNUMBER(F30),OR(F30&lt;0,F30&gt;1000000000,ROUND(F30,2)&lt;&gt;F30),LEN(F30)&gt;0),IF(ISNUMBER(G30),OR(G30&lt;0,G30&gt;1000000000,ROUND(G30,2)&lt;&gt;G30),LEN(G30)&gt;0),IF(ISNUMBER(H30),OR(H30&lt;0,H30&gt;1000000000,ROUND(H30,2)&lt;&gt;H30),LEN(H30)&gt;0),IF(ISNUMBER(I30),OR(I30&lt;0,I30&gt;1000000000,ROUND(I30,2)&lt;&gt;I30),LEN(I30)&gt;0),IF(ISNUMBER(J30),OR(J30&lt;0,J30&gt;1000000000,ROUND(J30,2)&lt;&gt;J30),LEN(J30)&gt;0),IF(ISNUMBER(K30),OR(K30&lt;0,K30&gt;1000000000,ROUND(K30,2)&lt;&gt;K30),LEN(K30)&gt;0),IF(ISNUMBER(L30),OR(L30&lt;0,L30&gt;1000000000,ROUND(L30,2)&lt;&gt;L30),LEN(L30)&gt;0),IF(ISNUMBER(M30),OR(M30&lt;0,M30&gt;1000000000,ROUND(M30,2)&lt;&gt;M30),LEN(M30)&gt;0)),"Перевірте факт",IF(OR(AND(LEN(B30)&gt;0,'Налаштування'!G7&lt;&gt;"Готово"),AND(LEN(C30)&gt;0,'Налаштування'!G8&lt;&gt;"Готово"),AND(LEN(D30)&gt;0,'Налаштування'!G9&lt;&gt;"Готово"),AND(LEN(E30)&gt;0,'Налаштування'!G10&lt;&gt;"Готово"),AND(LEN(F30)&gt;0,'Налаштування'!G11&lt;&gt;"Готово"),AND(LEN(G30)&gt;0,'Налаштування'!G12&lt;&gt;"Готово"),AND(LEN(H30)&gt;0,'Налаштування'!G13&lt;&gt;"Готово"),AND(LEN(I30)&gt;0,'Налаштування'!G14&lt;&gt;"Готово"),AND(LEN(J30)&gt;0,'Налаштування'!G15&lt;&gt;"Готово"),AND(LEN(K30)&gt;0,'Налаштування'!G16&lt;&gt;"Готово"),AND(LEN(L30)&gt;0,'Налаштування'!G17&lt;&gt;"Готово"),AND(LEN(M30)&gt;0,'Налаштування'!G18&lt;&gt;"Готово")),"Показник не налаштовано","Готово"))))</x:f>
      </x:c>
    </x:row>
    <x:row r="31">
      <x:c r="A31" s="14" t="n">
        <x:f>IF('Налаштування'!$C$4&lt;&gt;"Готово","",IF(YEAR(DATE('Налаштування'!$B$4,1,25))='Налаштування'!$B$4,DATE('Налаштування'!$B$4,1,25),""))</x:f>
        <x:v>46047</x:v>
      </x:c>
      <x:c r="B31" s="13"/>
      <x:c r="C31" s="13"/>
      <x:c r="D31" s="13"/>
      <x:c r="E31" s="13"/>
      <x:c r="F31" s="13"/>
      <x:c r="G31" s="13"/>
      <x:c r="H31" s="13"/>
      <x:c r="I31" s="13"/>
      <x:c r="J31" s="13"/>
      <x:c r="K31" s="13"/>
      <x:c r="L31" s="13"/>
      <x:c r="M31" s="13"/>
      <x:c r="N31" s="9" t="str">
        <x:f>IF(COUNTA(B31:M31)=0,"",IF(A31="","Дата поза роком",IF(OR(IF(ISNUMBER(B31),OR(B31&lt;0,B31&gt;1000000000,ROUND(B31,2)&lt;&gt;B31),LEN(B31)&gt;0),IF(ISNUMBER(C31),OR(C31&lt;0,C31&gt;1000000000,ROUND(C31,2)&lt;&gt;C31),LEN(C31)&gt;0),IF(ISNUMBER(D31),OR(D31&lt;0,D31&gt;1000000000,ROUND(D31,2)&lt;&gt;D31),LEN(D31)&gt;0),IF(ISNUMBER(E31),OR(E31&lt;0,E31&gt;1000000000,ROUND(E31,2)&lt;&gt;E31),LEN(E31)&gt;0),IF(ISNUMBER(F31),OR(F31&lt;0,F31&gt;1000000000,ROUND(F31,2)&lt;&gt;F31),LEN(F31)&gt;0),IF(ISNUMBER(G31),OR(G31&lt;0,G31&gt;1000000000,ROUND(G31,2)&lt;&gt;G31),LEN(G31)&gt;0),IF(ISNUMBER(H31),OR(H31&lt;0,H31&gt;1000000000,ROUND(H31,2)&lt;&gt;H31),LEN(H31)&gt;0),IF(ISNUMBER(I31),OR(I31&lt;0,I31&gt;1000000000,ROUND(I31,2)&lt;&gt;I31),LEN(I31)&gt;0),IF(ISNUMBER(J31),OR(J31&lt;0,J31&gt;1000000000,ROUND(J31,2)&lt;&gt;J31),LEN(J31)&gt;0),IF(ISNUMBER(K31),OR(K31&lt;0,K31&gt;1000000000,ROUND(K31,2)&lt;&gt;K31),LEN(K31)&gt;0),IF(ISNUMBER(L31),OR(L31&lt;0,L31&gt;1000000000,ROUND(L31,2)&lt;&gt;L31),LEN(L31)&gt;0),IF(ISNUMBER(M31),OR(M31&lt;0,M31&gt;1000000000,ROUND(M31,2)&lt;&gt;M31),LEN(M31)&gt;0)),"Перевірте факт",IF(OR(AND(LEN(B31)&gt;0,'Налаштування'!G7&lt;&gt;"Готово"),AND(LEN(C31)&gt;0,'Налаштування'!G8&lt;&gt;"Готово"),AND(LEN(D31)&gt;0,'Налаштування'!G9&lt;&gt;"Готово"),AND(LEN(E31)&gt;0,'Налаштування'!G10&lt;&gt;"Готово"),AND(LEN(F31)&gt;0,'Налаштування'!G11&lt;&gt;"Готово"),AND(LEN(G31)&gt;0,'Налаштування'!G12&lt;&gt;"Готово"),AND(LEN(H31)&gt;0,'Налаштування'!G13&lt;&gt;"Готово"),AND(LEN(I31)&gt;0,'Налаштування'!G14&lt;&gt;"Готово"),AND(LEN(J31)&gt;0,'Налаштування'!G15&lt;&gt;"Готово"),AND(LEN(K31)&gt;0,'Налаштування'!G16&lt;&gt;"Готово"),AND(LEN(L31)&gt;0,'Налаштування'!G17&lt;&gt;"Готово"),AND(LEN(M31)&gt;0,'Налаштування'!G18&lt;&gt;"Готово")),"Показник не налаштовано","Готово"))))</x:f>
      </x:c>
    </x:row>
    <x:row r="32">
      <x:c r="A32" s="14" t="n">
        <x:f>IF('Налаштування'!$C$4&lt;&gt;"Готово","",IF(YEAR(DATE('Налаштування'!$B$4,1,26))='Налаштування'!$B$4,DATE('Налаштування'!$B$4,1,26),""))</x:f>
        <x:v>46048</x:v>
      </x:c>
      <x:c r="B32" s="13"/>
      <x:c r="C32" s="13"/>
      <x:c r="D32" s="13"/>
      <x:c r="E32" s="13"/>
      <x:c r="F32" s="13"/>
      <x:c r="G32" s="13"/>
      <x:c r="H32" s="13"/>
      <x:c r="I32" s="13"/>
      <x:c r="J32" s="13"/>
      <x:c r="K32" s="13"/>
      <x:c r="L32" s="13"/>
      <x:c r="M32" s="13"/>
      <x:c r="N32" s="9" t="str">
        <x:f>IF(COUNTA(B32:M32)=0,"",IF(A32="","Дата поза роком",IF(OR(IF(ISNUMBER(B32),OR(B32&lt;0,B32&gt;1000000000,ROUND(B32,2)&lt;&gt;B32),LEN(B32)&gt;0),IF(ISNUMBER(C32),OR(C32&lt;0,C32&gt;1000000000,ROUND(C32,2)&lt;&gt;C32),LEN(C32)&gt;0),IF(ISNUMBER(D32),OR(D32&lt;0,D32&gt;1000000000,ROUND(D32,2)&lt;&gt;D32),LEN(D32)&gt;0),IF(ISNUMBER(E32),OR(E32&lt;0,E32&gt;1000000000,ROUND(E32,2)&lt;&gt;E32),LEN(E32)&gt;0),IF(ISNUMBER(F32),OR(F32&lt;0,F32&gt;1000000000,ROUND(F32,2)&lt;&gt;F32),LEN(F32)&gt;0),IF(ISNUMBER(G32),OR(G32&lt;0,G32&gt;1000000000,ROUND(G32,2)&lt;&gt;G32),LEN(G32)&gt;0),IF(ISNUMBER(H32),OR(H32&lt;0,H32&gt;1000000000,ROUND(H32,2)&lt;&gt;H32),LEN(H32)&gt;0),IF(ISNUMBER(I32),OR(I32&lt;0,I32&gt;1000000000,ROUND(I32,2)&lt;&gt;I32),LEN(I32)&gt;0),IF(ISNUMBER(J32),OR(J32&lt;0,J32&gt;1000000000,ROUND(J32,2)&lt;&gt;J32),LEN(J32)&gt;0),IF(ISNUMBER(K32),OR(K32&lt;0,K32&gt;1000000000,ROUND(K32,2)&lt;&gt;K32),LEN(K32)&gt;0),IF(ISNUMBER(L32),OR(L32&lt;0,L32&gt;1000000000,ROUND(L32,2)&lt;&gt;L32),LEN(L32)&gt;0),IF(ISNUMBER(M32),OR(M32&lt;0,M32&gt;1000000000,ROUND(M32,2)&lt;&gt;M32),LEN(M32)&gt;0)),"Перевірте факт",IF(OR(AND(LEN(B32)&gt;0,'Налаштування'!G7&lt;&gt;"Готово"),AND(LEN(C32)&gt;0,'Налаштування'!G8&lt;&gt;"Готово"),AND(LEN(D32)&gt;0,'Налаштування'!G9&lt;&gt;"Готово"),AND(LEN(E32)&gt;0,'Налаштування'!G10&lt;&gt;"Готово"),AND(LEN(F32)&gt;0,'Налаштування'!G11&lt;&gt;"Готово"),AND(LEN(G32)&gt;0,'Налаштування'!G12&lt;&gt;"Готово"),AND(LEN(H32)&gt;0,'Налаштування'!G13&lt;&gt;"Готово"),AND(LEN(I32)&gt;0,'Налаштування'!G14&lt;&gt;"Готово"),AND(LEN(J32)&gt;0,'Налаштування'!G15&lt;&gt;"Готово"),AND(LEN(K32)&gt;0,'Налаштування'!G16&lt;&gt;"Готово"),AND(LEN(L32)&gt;0,'Налаштування'!G17&lt;&gt;"Готово"),AND(LEN(M32)&gt;0,'Налаштування'!G18&lt;&gt;"Готово")),"Показник не налаштовано","Готово"))))</x:f>
      </x:c>
    </x:row>
    <x:row r="33">
      <x:c r="A33" s="14" t="n">
        <x:f>IF('Налаштування'!$C$4&lt;&gt;"Готово","",IF(YEAR(DATE('Налаштування'!$B$4,1,27))='Налаштування'!$B$4,DATE('Налаштування'!$B$4,1,27),""))</x:f>
        <x:v>46049</x:v>
      </x:c>
      <x:c r="B33" s="13"/>
      <x:c r="C33" s="13"/>
      <x:c r="D33" s="13"/>
      <x:c r="E33" s="13"/>
      <x:c r="F33" s="13"/>
      <x:c r="G33" s="13"/>
      <x:c r="H33" s="13"/>
      <x:c r="I33" s="13"/>
      <x:c r="J33" s="13"/>
      <x:c r="K33" s="13"/>
      <x:c r="L33" s="13"/>
      <x:c r="M33" s="13"/>
      <x:c r="N33" s="9" t="str">
        <x:f>IF(COUNTA(B33:M33)=0,"",IF(A33="","Дата поза роком",IF(OR(IF(ISNUMBER(B33),OR(B33&lt;0,B33&gt;1000000000,ROUND(B33,2)&lt;&gt;B33),LEN(B33)&gt;0),IF(ISNUMBER(C33),OR(C33&lt;0,C33&gt;1000000000,ROUND(C33,2)&lt;&gt;C33),LEN(C33)&gt;0),IF(ISNUMBER(D33),OR(D33&lt;0,D33&gt;1000000000,ROUND(D33,2)&lt;&gt;D33),LEN(D33)&gt;0),IF(ISNUMBER(E33),OR(E33&lt;0,E33&gt;1000000000,ROUND(E33,2)&lt;&gt;E33),LEN(E33)&gt;0),IF(ISNUMBER(F33),OR(F33&lt;0,F33&gt;1000000000,ROUND(F33,2)&lt;&gt;F33),LEN(F33)&gt;0),IF(ISNUMBER(G33),OR(G33&lt;0,G33&gt;1000000000,ROUND(G33,2)&lt;&gt;G33),LEN(G33)&gt;0),IF(ISNUMBER(H33),OR(H33&lt;0,H33&gt;1000000000,ROUND(H33,2)&lt;&gt;H33),LEN(H33)&gt;0),IF(ISNUMBER(I33),OR(I33&lt;0,I33&gt;1000000000,ROUND(I33,2)&lt;&gt;I33),LEN(I33)&gt;0),IF(ISNUMBER(J33),OR(J33&lt;0,J33&gt;1000000000,ROUND(J33,2)&lt;&gt;J33),LEN(J33)&gt;0),IF(ISNUMBER(K33),OR(K33&lt;0,K33&gt;1000000000,ROUND(K33,2)&lt;&gt;K33),LEN(K33)&gt;0),IF(ISNUMBER(L33),OR(L33&lt;0,L33&gt;1000000000,ROUND(L33,2)&lt;&gt;L33),LEN(L33)&gt;0),IF(ISNUMBER(M33),OR(M33&lt;0,M33&gt;1000000000,ROUND(M33,2)&lt;&gt;M33),LEN(M33)&gt;0)),"Перевірте факт",IF(OR(AND(LEN(B33)&gt;0,'Налаштування'!G7&lt;&gt;"Готово"),AND(LEN(C33)&gt;0,'Налаштування'!G8&lt;&gt;"Готово"),AND(LEN(D33)&gt;0,'Налаштування'!G9&lt;&gt;"Готово"),AND(LEN(E33)&gt;0,'Налаштування'!G10&lt;&gt;"Готово"),AND(LEN(F33)&gt;0,'Налаштування'!G11&lt;&gt;"Готово"),AND(LEN(G33)&gt;0,'Налаштування'!G12&lt;&gt;"Готово"),AND(LEN(H33)&gt;0,'Налаштування'!G13&lt;&gt;"Готово"),AND(LEN(I33)&gt;0,'Налаштування'!G14&lt;&gt;"Готово"),AND(LEN(J33)&gt;0,'Налаштування'!G15&lt;&gt;"Готово"),AND(LEN(K33)&gt;0,'Налаштування'!G16&lt;&gt;"Готово"),AND(LEN(L33)&gt;0,'Налаштування'!G17&lt;&gt;"Готово"),AND(LEN(M33)&gt;0,'Налаштування'!G18&lt;&gt;"Готово")),"Показник не налаштовано","Готово"))))</x:f>
      </x:c>
    </x:row>
    <x:row r="34">
      <x:c r="A34" s="14" t="n">
        <x:f>IF('Налаштування'!$C$4&lt;&gt;"Готово","",IF(YEAR(DATE('Налаштування'!$B$4,1,28))='Налаштування'!$B$4,DATE('Налаштування'!$B$4,1,28),""))</x:f>
        <x:v>46050</x:v>
      </x:c>
      <x:c r="B34" s="13"/>
      <x:c r="C34" s="13"/>
      <x:c r="D34" s="13"/>
      <x:c r="E34" s="13"/>
      <x:c r="F34" s="13"/>
      <x:c r="G34" s="13"/>
      <x:c r="H34" s="13"/>
      <x:c r="I34" s="13"/>
      <x:c r="J34" s="13"/>
      <x:c r="K34" s="13"/>
      <x:c r="L34" s="13"/>
      <x:c r="M34" s="13"/>
      <x:c r="N34" s="9" t="str">
        <x:f>IF(COUNTA(B34:M34)=0,"",IF(A34="","Дата поза роком",IF(OR(IF(ISNUMBER(B34),OR(B34&lt;0,B34&gt;1000000000,ROUND(B34,2)&lt;&gt;B34),LEN(B34)&gt;0),IF(ISNUMBER(C34),OR(C34&lt;0,C34&gt;1000000000,ROUND(C34,2)&lt;&gt;C34),LEN(C34)&gt;0),IF(ISNUMBER(D34),OR(D34&lt;0,D34&gt;1000000000,ROUND(D34,2)&lt;&gt;D34),LEN(D34)&gt;0),IF(ISNUMBER(E34),OR(E34&lt;0,E34&gt;1000000000,ROUND(E34,2)&lt;&gt;E34),LEN(E34)&gt;0),IF(ISNUMBER(F34),OR(F34&lt;0,F34&gt;1000000000,ROUND(F34,2)&lt;&gt;F34),LEN(F34)&gt;0),IF(ISNUMBER(G34),OR(G34&lt;0,G34&gt;1000000000,ROUND(G34,2)&lt;&gt;G34),LEN(G34)&gt;0),IF(ISNUMBER(H34),OR(H34&lt;0,H34&gt;1000000000,ROUND(H34,2)&lt;&gt;H34),LEN(H34)&gt;0),IF(ISNUMBER(I34),OR(I34&lt;0,I34&gt;1000000000,ROUND(I34,2)&lt;&gt;I34),LEN(I34)&gt;0),IF(ISNUMBER(J34),OR(J34&lt;0,J34&gt;1000000000,ROUND(J34,2)&lt;&gt;J34),LEN(J34)&gt;0),IF(ISNUMBER(K34),OR(K34&lt;0,K34&gt;1000000000,ROUND(K34,2)&lt;&gt;K34),LEN(K34)&gt;0),IF(ISNUMBER(L34),OR(L34&lt;0,L34&gt;1000000000,ROUND(L34,2)&lt;&gt;L34),LEN(L34)&gt;0),IF(ISNUMBER(M34),OR(M34&lt;0,M34&gt;1000000000,ROUND(M34,2)&lt;&gt;M34),LEN(M34)&gt;0)),"Перевірте факт",IF(OR(AND(LEN(B34)&gt;0,'Налаштування'!G7&lt;&gt;"Готово"),AND(LEN(C34)&gt;0,'Налаштування'!G8&lt;&gt;"Готово"),AND(LEN(D34)&gt;0,'Налаштування'!G9&lt;&gt;"Готово"),AND(LEN(E34)&gt;0,'Налаштування'!G10&lt;&gt;"Готово"),AND(LEN(F34)&gt;0,'Налаштування'!G11&lt;&gt;"Готово"),AND(LEN(G34)&gt;0,'Налаштування'!G12&lt;&gt;"Готово"),AND(LEN(H34)&gt;0,'Налаштування'!G13&lt;&gt;"Готово"),AND(LEN(I34)&gt;0,'Налаштування'!G14&lt;&gt;"Готово"),AND(LEN(J34)&gt;0,'Налаштування'!G15&lt;&gt;"Готово"),AND(LEN(K34)&gt;0,'Налаштування'!G16&lt;&gt;"Готово"),AND(LEN(L34)&gt;0,'Налаштування'!G17&lt;&gt;"Готово"),AND(LEN(M34)&gt;0,'Налаштування'!G18&lt;&gt;"Готово")),"Показник не налаштовано","Готово"))))</x:f>
      </x:c>
    </x:row>
    <x:row r="35">
      <x:c r="A35" s="14" t="n">
        <x:f>IF('Налаштування'!$C$4&lt;&gt;"Готово","",IF(YEAR(DATE('Налаштування'!$B$4,1,29))='Налаштування'!$B$4,DATE('Налаштування'!$B$4,1,29),""))</x:f>
        <x:v>46051</x:v>
      </x:c>
      <x:c r="B35" s="13"/>
      <x:c r="C35" s="13"/>
      <x:c r="D35" s="13"/>
      <x:c r="E35" s="13"/>
      <x:c r="F35" s="13"/>
      <x:c r="G35" s="13"/>
      <x:c r="H35" s="13"/>
      <x:c r="I35" s="13"/>
      <x:c r="J35" s="13"/>
      <x:c r="K35" s="13"/>
      <x:c r="L35" s="13"/>
      <x:c r="M35" s="13"/>
      <x:c r="N35" s="9" t="str">
        <x:f>IF(COUNTA(B35:M35)=0,"",IF(A35="","Дата поза роком",IF(OR(IF(ISNUMBER(B35),OR(B35&lt;0,B35&gt;1000000000,ROUND(B35,2)&lt;&gt;B35),LEN(B35)&gt;0),IF(ISNUMBER(C35),OR(C35&lt;0,C35&gt;1000000000,ROUND(C35,2)&lt;&gt;C35),LEN(C35)&gt;0),IF(ISNUMBER(D35),OR(D35&lt;0,D35&gt;1000000000,ROUND(D35,2)&lt;&gt;D35),LEN(D35)&gt;0),IF(ISNUMBER(E35),OR(E35&lt;0,E35&gt;1000000000,ROUND(E35,2)&lt;&gt;E35),LEN(E35)&gt;0),IF(ISNUMBER(F35),OR(F35&lt;0,F35&gt;1000000000,ROUND(F35,2)&lt;&gt;F35),LEN(F35)&gt;0),IF(ISNUMBER(G35),OR(G35&lt;0,G35&gt;1000000000,ROUND(G35,2)&lt;&gt;G35),LEN(G35)&gt;0),IF(ISNUMBER(H35),OR(H35&lt;0,H35&gt;1000000000,ROUND(H35,2)&lt;&gt;H35),LEN(H35)&gt;0),IF(ISNUMBER(I35),OR(I35&lt;0,I35&gt;1000000000,ROUND(I35,2)&lt;&gt;I35),LEN(I35)&gt;0),IF(ISNUMBER(J35),OR(J35&lt;0,J35&gt;1000000000,ROUND(J35,2)&lt;&gt;J35),LEN(J35)&gt;0),IF(ISNUMBER(K35),OR(K35&lt;0,K35&gt;1000000000,ROUND(K35,2)&lt;&gt;K35),LEN(K35)&gt;0),IF(ISNUMBER(L35),OR(L35&lt;0,L35&gt;1000000000,ROUND(L35,2)&lt;&gt;L35),LEN(L35)&gt;0),IF(ISNUMBER(M35),OR(M35&lt;0,M35&gt;1000000000,ROUND(M35,2)&lt;&gt;M35),LEN(M35)&gt;0)),"Перевірте факт",IF(OR(AND(LEN(B35)&gt;0,'Налаштування'!G7&lt;&gt;"Готово"),AND(LEN(C35)&gt;0,'Налаштування'!G8&lt;&gt;"Готово"),AND(LEN(D35)&gt;0,'Налаштування'!G9&lt;&gt;"Готово"),AND(LEN(E35)&gt;0,'Налаштування'!G10&lt;&gt;"Готово"),AND(LEN(F35)&gt;0,'Налаштування'!G11&lt;&gt;"Готово"),AND(LEN(G35)&gt;0,'Налаштування'!G12&lt;&gt;"Готово"),AND(LEN(H35)&gt;0,'Налаштування'!G13&lt;&gt;"Готово"),AND(LEN(I35)&gt;0,'Налаштування'!G14&lt;&gt;"Готово"),AND(LEN(J35)&gt;0,'Налаштування'!G15&lt;&gt;"Готово"),AND(LEN(K35)&gt;0,'Налаштування'!G16&lt;&gt;"Готово"),AND(LEN(L35)&gt;0,'Налаштування'!G17&lt;&gt;"Готово"),AND(LEN(M35)&gt;0,'Налаштування'!G18&lt;&gt;"Готово")),"Показник не налаштовано","Готово"))))</x:f>
      </x:c>
    </x:row>
    <x:row r="36">
      <x:c r="A36" s="14" t="n">
        <x:f>IF('Налаштування'!$C$4&lt;&gt;"Готово","",IF(YEAR(DATE('Налаштування'!$B$4,1,30))='Налаштування'!$B$4,DATE('Налаштування'!$B$4,1,30),""))</x:f>
        <x:v>46052</x:v>
      </x:c>
      <x:c r="B36" s="13"/>
      <x:c r="C36" s="13"/>
      <x:c r="D36" s="13"/>
      <x:c r="E36" s="13"/>
      <x:c r="F36" s="13"/>
      <x:c r="G36" s="13"/>
      <x:c r="H36" s="13"/>
      <x:c r="I36" s="13"/>
      <x:c r="J36" s="13"/>
      <x:c r="K36" s="13"/>
      <x:c r="L36" s="13"/>
      <x:c r="M36" s="13"/>
      <x:c r="N36" s="9" t="str">
        <x:f>IF(COUNTA(B36:M36)=0,"",IF(A36="","Дата поза роком",IF(OR(IF(ISNUMBER(B36),OR(B36&lt;0,B36&gt;1000000000,ROUND(B36,2)&lt;&gt;B36),LEN(B36)&gt;0),IF(ISNUMBER(C36),OR(C36&lt;0,C36&gt;1000000000,ROUND(C36,2)&lt;&gt;C36),LEN(C36)&gt;0),IF(ISNUMBER(D36),OR(D36&lt;0,D36&gt;1000000000,ROUND(D36,2)&lt;&gt;D36),LEN(D36)&gt;0),IF(ISNUMBER(E36),OR(E36&lt;0,E36&gt;1000000000,ROUND(E36,2)&lt;&gt;E36),LEN(E36)&gt;0),IF(ISNUMBER(F36),OR(F36&lt;0,F36&gt;1000000000,ROUND(F36,2)&lt;&gt;F36),LEN(F36)&gt;0),IF(ISNUMBER(G36),OR(G36&lt;0,G36&gt;1000000000,ROUND(G36,2)&lt;&gt;G36),LEN(G36)&gt;0),IF(ISNUMBER(H36),OR(H36&lt;0,H36&gt;1000000000,ROUND(H36,2)&lt;&gt;H36),LEN(H36)&gt;0),IF(ISNUMBER(I36),OR(I36&lt;0,I36&gt;1000000000,ROUND(I36,2)&lt;&gt;I36),LEN(I36)&gt;0),IF(ISNUMBER(J36),OR(J36&lt;0,J36&gt;1000000000,ROUND(J36,2)&lt;&gt;J36),LEN(J36)&gt;0),IF(ISNUMBER(K36),OR(K36&lt;0,K36&gt;1000000000,ROUND(K36,2)&lt;&gt;K36),LEN(K36)&gt;0),IF(ISNUMBER(L36),OR(L36&lt;0,L36&gt;1000000000,ROUND(L36,2)&lt;&gt;L36),LEN(L36)&gt;0),IF(ISNUMBER(M36),OR(M36&lt;0,M36&gt;1000000000,ROUND(M36,2)&lt;&gt;M36),LEN(M36)&gt;0)),"Перевірте факт",IF(OR(AND(LEN(B36)&gt;0,'Налаштування'!G7&lt;&gt;"Готово"),AND(LEN(C36)&gt;0,'Налаштування'!G8&lt;&gt;"Готово"),AND(LEN(D36)&gt;0,'Налаштування'!G9&lt;&gt;"Готово"),AND(LEN(E36)&gt;0,'Налаштування'!G10&lt;&gt;"Готово"),AND(LEN(F36)&gt;0,'Налаштування'!G11&lt;&gt;"Готово"),AND(LEN(G36)&gt;0,'Налаштування'!G12&lt;&gt;"Готово"),AND(LEN(H36)&gt;0,'Налаштування'!G13&lt;&gt;"Готово"),AND(LEN(I36)&gt;0,'Налаштування'!G14&lt;&gt;"Готово"),AND(LEN(J36)&gt;0,'Налаштування'!G15&lt;&gt;"Готово"),AND(LEN(K36)&gt;0,'Налаштування'!G16&lt;&gt;"Готово"),AND(LEN(L36)&gt;0,'Налаштування'!G17&lt;&gt;"Готово"),AND(LEN(M36)&gt;0,'Налаштування'!G18&lt;&gt;"Готово")),"Показник не налаштовано","Готово"))))</x:f>
      </x:c>
    </x:row>
    <x:row r="37">
      <x:c r="A37" s="14" t="n">
        <x:f>IF('Налаштування'!$C$4&lt;&gt;"Готово","",IF(YEAR(DATE('Налаштування'!$B$4,1,31))='Налаштування'!$B$4,DATE('Налаштування'!$B$4,1,31),""))</x:f>
        <x:v>46053</x:v>
      </x:c>
      <x:c r="B37" s="13"/>
      <x:c r="C37" s="13"/>
      <x:c r="D37" s="13"/>
      <x:c r="E37" s="13"/>
      <x:c r="F37" s="13"/>
      <x:c r="G37" s="13"/>
      <x:c r="H37" s="13"/>
      <x:c r="I37" s="13"/>
      <x:c r="J37" s="13"/>
      <x:c r="K37" s="13"/>
      <x:c r="L37" s="13"/>
      <x:c r="M37" s="13"/>
      <x:c r="N37" s="9" t="str">
        <x:f>IF(COUNTA(B37:M37)=0,"",IF(A37="","Дата поза роком",IF(OR(IF(ISNUMBER(B37),OR(B37&lt;0,B37&gt;1000000000,ROUND(B37,2)&lt;&gt;B37),LEN(B37)&gt;0),IF(ISNUMBER(C37),OR(C37&lt;0,C37&gt;1000000000,ROUND(C37,2)&lt;&gt;C37),LEN(C37)&gt;0),IF(ISNUMBER(D37),OR(D37&lt;0,D37&gt;1000000000,ROUND(D37,2)&lt;&gt;D37),LEN(D37)&gt;0),IF(ISNUMBER(E37),OR(E37&lt;0,E37&gt;1000000000,ROUND(E37,2)&lt;&gt;E37),LEN(E37)&gt;0),IF(ISNUMBER(F37),OR(F37&lt;0,F37&gt;1000000000,ROUND(F37,2)&lt;&gt;F37),LEN(F37)&gt;0),IF(ISNUMBER(G37),OR(G37&lt;0,G37&gt;1000000000,ROUND(G37,2)&lt;&gt;G37),LEN(G37)&gt;0),IF(ISNUMBER(H37),OR(H37&lt;0,H37&gt;1000000000,ROUND(H37,2)&lt;&gt;H37),LEN(H37)&gt;0),IF(ISNUMBER(I37),OR(I37&lt;0,I37&gt;1000000000,ROUND(I37,2)&lt;&gt;I37),LEN(I37)&gt;0),IF(ISNUMBER(J37),OR(J37&lt;0,J37&gt;1000000000,ROUND(J37,2)&lt;&gt;J37),LEN(J37)&gt;0),IF(ISNUMBER(K37),OR(K37&lt;0,K37&gt;1000000000,ROUND(K37,2)&lt;&gt;K37),LEN(K37)&gt;0),IF(ISNUMBER(L37),OR(L37&lt;0,L37&gt;1000000000,ROUND(L37,2)&lt;&gt;L37),LEN(L37)&gt;0),IF(ISNUMBER(M37),OR(M37&lt;0,M37&gt;1000000000,ROUND(M37,2)&lt;&gt;M37),LEN(M37)&gt;0)),"Перевірте факт",IF(OR(AND(LEN(B37)&gt;0,'Налаштування'!G7&lt;&gt;"Готово"),AND(LEN(C37)&gt;0,'Налаштування'!G8&lt;&gt;"Готово"),AND(LEN(D37)&gt;0,'Налаштування'!G9&lt;&gt;"Готово"),AND(LEN(E37)&gt;0,'Налаштування'!G10&lt;&gt;"Готово"),AND(LEN(F37)&gt;0,'Налаштування'!G11&lt;&gt;"Готово"),AND(LEN(G37)&gt;0,'Налаштування'!G12&lt;&gt;"Готово"),AND(LEN(H37)&gt;0,'Налаштування'!G13&lt;&gt;"Готово"),AND(LEN(I37)&gt;0,'Налаштування'!G14&lt;&gt;"Готово"),AND(LEN(J37)&gt;0,'Налаштування'!G15&lt;&gt;"Готово"),AND(LEN(K37)&gt;0,'Налаштування'!G16&lt;&gt;"Готово"),AND(LEN(L37)&gt;0,'Налаштування'!G17&lt;&gt;"Готово"),AND(LEN(M37)&gt;0,'Налаштування'!G18&lt;&gt;"Готово")),"Показник не налаштовано","Готово"))))</x:f>
      </x:c>
    </x:row>
    <x:row r="38">
      <x:c r="A38" s="14" t="n">
        <x:f>IF('Налаштування'!$C$4&lt;&gt;"Готово","",IF(YEAR(DATE('Налаштування'!$B$4,1,32))='Налаштування'!$B$4,DATE('Налаштування'!$B$4,1,32),""))</x:f>
        <x:v>46054</x:v>
      </x:c>
      <x:c r="B38" s="13"/>
      <x:c r="C38" s="13"/>
      <x:c r="D38" s="13"/>
      <x:c r="E38" s="13"/>
      <x:c r="F38" s="13"/>
      <x:c r="G38" s="13"/>
      <x:c r="H38" s="13"/>
      <x:c r="I38" s="13"/>
      <x:c r="J38" s="13"/>
      <x:c r="K38" s="13"/>
      <x:c r="L38" s="13"/>
      <x:c r="M38" s="13"/>
      <x:c r="N38" s="9" t="str">
        <x:f>IF(COUNTA(B38:M38)=0,"",IF(A38="","Дата поза роком",IF(OR(IF(ISNUMBER(B38),OR(B38&lt;0,B38&gt;1000000000,ROUND(B38,2)&lt;&gt;B38),LEN(B38)&gt;0),IF(ISNUMBER(C38),OR(C38&lt;0,C38&gt;1000000000,ROUND(C38,2)&lt;&gt;C38),LEN(C38)&gt;0),IF(ISNUMBER(D38),OR(D38&lt;0,D38&gt;1000000000,ROUND(D38,2)&lt;&gt;D38),LEN(D38)&gt;0),IF(ISNUMBER(E38),OR(E38&lt;0,E38&gt;1000000000,ROUND(E38,2)&lt;&gt;E38),LEN(E38)&gt;0),IF(ISNUMBER(F38),OR(F38&lt;0,F38&gt;1000000000,ROUND(F38,2)&lt;&gt;F38),LEN(F38)&gt;0),IF(ISNUMBER(G38),OR(G38&lt;0,G38&gt;1000000000,ROUND(G38,2)&lt;&gt;G38),LEN(G38)&gt;0),IF(ISNUMBER(H38),OR(H38&lt;0,H38&gt;1000000000,ROUND(H38,2)&lt;&gt;H38),LEN(H38)&gt;0),IF(ISNUMBER(I38),OR(I38&lt;0,I38&gt;1000000000,ROUND(I38,2)&lt;&gt;I38),LEN(I38)&gt;0),IF(ISNUMBER(J38),OR(J38&lt;0,J38&gt;1000000000,ROUND(J38,2)&lt;&gt;J38),LEN(J38)&gt;0),IF(ISNUMBER(K38),OR(K38&lt;0,K38&gt;1000000000,ROUND(K38,2)&lt;&gt;K38),LEN(K38)&gt;0),IF(ISNUMBER(L38),OR(L38&lt;0,L38&gt;1000000000,ROUND(L38,2)&lt;&gt;L38),LEN(L38)&gt;0),IF(ISNUMBER(M38),OR(M38&lt;0,M38&gt;1000000000,ROUND(M38,2)&lt;&gt;M38),LEN(M38)&gt;0)),"Перевірте факт",IF(OR(AND(LEN(B38)&gt;0,'Налаштування'!G7&lt;&gt;"Готово"),AND(LEN(C38)&gt;0,'Налаштування'!G8&lt;&gt;"Готово"),AND(LEN(D38)&gt;0,'Налаштування'!G9&lt;&gt;"Готово"),AND(LEN(E38)&gt;0,'Налаштування'!G10&lt;&gt;"Готово"),AND(LEN(F38)&gt;0,'Налаштування'!G11&lt;&gt;"Готово"),AND(LEN(G38)&gt;0,'Налаштування'!G12&lt;&gt;"Готово"),AND(LEN(H38)&gt;0,'Налаштування'!G13&lt;&gt;"Готово"),AND(LEN(I38)&gt;0,'Налаштування'!G14&lt;&gt;"Готово"),AND(LEN(J38)&gt;0,'Налаштування'!G15&lt;&gt;"Готово"),AND(LEN(K38)&gt;0,'Налаштування'!G16&lt;&gt;"Готово"),AND(LEN(L38)&gt;0,'Налаштування'!G17&lt;&gt;"Готово"),AND(LEN(M38)&gt;0,'Налаштування'!G18&lt;&gt;"Готово")),"Показник не налаштовано","Готово"))))</x:f>
      </x:c>
    </x:row>
    <x:row r="39">
      <x:c r="A39" s="14" t="n">
        <x:f>IF('Налаштування'!$C$4&lt;&gt;"Готово","",IF(YEAR(DATE('Налаштування'!$B$4,1,33))='Налаштування'!$B$4,DATE('Налаштування'!$B$4,1,33),""))</x:f>
        <x:v>46055</x:v>
      </x:c>
      <x:c r="B39" s="13"/>
      <x:c r="C39" s="13"/>
      <x:c r="D39" s="13"/>
      <x:c r="E39" s="13"/>
      <x:c r="F39" s="13"/>
      <x:c r="G39" s="13"/>
      <x:c r="H39" s="13"/>
      <x:c r="I39" s="13"/>
      <x:c r="J39" s="13"/>
      <x:c r="K39" s="13"/>
      <x:c r="L39" s="13"/>
      <x:c r="M39" s="13"/>
      <x:c r="N39" s="9" t="str">
        <x:f>IF(COUNTA(B39:M39)=0,"",IF(A39="","Дата поза роком",IF(OR(IF(ISNUMBER(B39),OR(B39&lt;0,B39&gt;1000000000,ROUND(B39,2)&lt;&gt;B39),LEN(B39)&gt;0),IF(ISNUMBER(C39),OR(C39&lt;0,C39&gt;1000000000,ROUND(C39,2)&lt;&gt;C39),LEN(C39)&gt;0),IF(ISNUMBER(D39),OR(D39&lt;0,D39&gt;1000000000,ROUND(D39,2)&lt;&gt;D39),LEN(D39)&gt;0),IF(ISNUMBER(E39),OR(E39&lt;0,E39&gt;1000000000,ROUND(E39,2)&lt;&gt;E39),LEN(E39)&gt;0),IF(ISNUMBER(F39),OR(F39&lt;0,F39&gt;1000000000,ROUND(F39,2)&lt;&gt;F39),LEN(F39)&gt;0),IF(ISNUMBER(G39),OR(G39&lt;0,G39&gt;1000000000,ROUND(G39,2)&lt;&gt;G39),LEN(G39)&gt;0),IF(ISNUMBER(H39),OR(H39&lt;0,H39&gt;1000000000,ROUND(H39,2)&lt;&gt;H39),LEN(H39)&gt;0),IF(ISNUMBER(I39),OR(I39&lt;0,I39&gt;1000000000,ROUND(I39,2)&lt;&gt;I39),LEN(I39)&gt;0),IF(ISNUMBER(J39),OR(J39&lt;0,J39&gt;1000000000,ROUND(J39,2)&lt;&gt;J39),LEN(J39)&gt;0),IF(ISNUMBER(K39),OR(K39&lt;0,K39&gt;1000000000,ROUND(K39,2)&lt;&gt;K39),LEN(K39)&gt;0),IF(ISNUMBER(L39),OR(L39&lt;0,L39&gt;1000000000,ROUND(L39,2)&lt;&gt;L39),LEN(L39)&gt;0),IF(ISNUMBER(M39),OR(M39&lt;0,M39&gt;1000000000,ROUND(M39,2)&lt;&gt;M39),LEN(M39)&gt;0)),"Перевірте факт",IF(OR(AND(LEN(B39)&gt;0,'Налаштування'!G7&lt;&gt;"Готово"),AND(LEN(C39)&gt;0,'Налаштування'!G8&lt;&gt;"Готово"),AND(LEN(D39)&gt;0,'Налаштування'!G9&lt;&gt;"Готово"),AND(LEN(E39)&gt;0,'Налаштування'!G10&lt;&gt;"Готово"),AND(LEN(F39)&gt;0,'Налаштування'!G11&lt;&gt;"Готово"),AND(LEN(G39)&gt;0,'Налаштування'!G12&lt;&gt;"Готово"),AND(LEN(H39)&gt;0,'Налаштування'!G13&lt;&gt;"Готово"),AND(LEN(I39)&gt;0,'Налаштування'!G14&lt;&gt;"Готово"),AND(LEN(J39)&gt;0,'Налаштування'!G15&lt;&gt;"Готово"),AND(LEN(K39)&gt;0,'Налаштування'!G16&lt;&gt;"Готово"),AND(LEN(L39)&gt;0,'Налаштування'!G17&lt;&gt;"Готово"),AND(LEN(M39)&gt;0,'Налаштування'!G18&lt;&gt;"Готово")),"Показник не налаштовано","Готово"))))</x:f>
      </x:c>
    </x:row>
    <x:row r="40">
      <x:c r="A40" s="14" t="n">
        <x:f>IF('Налаштування'!$C$4&lt;&gt;"Готово","",IF(YEAR(DATE('Налаштування'!$B$4,1,34))='Налаштування'!$B$4,DATE('Налаштування'!$B$4,1,34),""))</x:f>
        <x:v>46056</x:v>
      </x:c>
      <x:c r="B40" s="13"/>
      <x:c r="C40" s="13"/>
      <x:c r="D40" s="13"/>
      <x:c r="E40" s="13"/>
      <x:c r="F40" s="13"/>
      <x:c r="G40" s="13"/>
      <x:c r="H40" s="13"/>
      <x:c r="I40" s="13"/>
      <x:c r="J40" s="13"/>
      <x:c r="K40" s="13"/>
      <x:c r="L40" s="13"/>
      <x:c r="M40" s="13"/>
      <x:c r="N40" s="9" t="str">
        <x:f>IF(COUNTA(B40:M40)=0,"",IF(A40="","Дата поза роком",IF(OR(IF(ISNUMBER(B40),OR(B40&lt;0,B40&gt;1000000000,ROUND(B40,2)&lt;&gt;B40),LEN(B40)&gt;0),IF(ISNUMBER(C40),OR(C40&lt;0,C40&gt;1000000000,ROUND(C40,2)&lt;&gt;C40),LEN(C40)&gt;0),IF(ISNUMBER(D40),OR(D40&lt;0,D40&gt;1000000000,ROUND(D40,2)&lt;&gt;D40),LEN(D40)&gt;0),IF(ISNUMBER(E40),OR(E40&lt;0,E40&gt;1000000000,ROUND(E40,2)&lt;&gt;E40),LEN(E40)&gt;0),IF(ISNUMBER(F40),OR(F40&lt;0,F40&gt;1000000000,ROUND(F40,2)&lt;&gt;F40),LEN(F40)&gt;0),IF(ISNUMBER(G40),OR(G40&lt;0,G40&gt;1000000000,ROUND(G40,2)&lt;&gt;G40),LEN(G40)&gt;0),IF(ISNUMBER(H40),OR(H40&lt;0,H40&gt;1000000000,ROUND(H40,2)&lt;&gt;H40),LEN(H40)&gt;0),IF(ISNUMBER(I40),OR(I40&lt;0,I40&gt;1000000000,ROUND(I40,2)&lt;&gt;I40),LEN(I40)&gt;0),IF(ISNUMBER(J40),OR(J40&lt;0,J40&gt;1000000000,ROUND(J40,2)&lt;&gt;J40),LEN(J40)&gt;0),IF(ISNUMBER(K40),OR(K40&lt;0,K40&gt;1000000000,ROUND(K40,2)&lt;&gt;K40),LEN(K40)&gt;0),IF(ISNUMBER(L40),OR(L40&lt;0,L40&gt;1000000000,ROUND(L40,2)&lt;&gt;L40),LEN(L40)&gt;0),IF(ISNUMBER(M40),OR(M40&lt;0,M40&gt;1000000000,ROUND(M40,2)&lt;&gt;M40),LEN(M40)&gt;0)),"Перевірте факт",IF(OR(AND(LEN(B40)&gt;0,'Налаштування'!G7&lt;&gt;"Готово"),AND(LEN(C40)&gt;0,'Налаштування'!G8&lt;&gt;"Готово"),AND(LEN(D40)&gt;0,'Налаштування'!G9&lt;&gt;"Готово"),AND(LEN(E40)&gt;0,'Налаштування'!G10&lt;&gt;"Готово"),AND(LEN(F40)&gt;0,'Налаштування'!G11&lt;&gt;"Готово"),AND(LEN(G40)&gt;0,'Налаштування'!G12&lt;&gt;"Готово"),AND(LEN(H40)&gt;0,'Налаштування'!G13&lt;&gt;"Готово"),AND(LEN(I40)&gt;0,'Налаштування'!G14&lt;&gt;"Готово"),AND(LEN(J40)&gt;0,'Налаштування'!G15&lt;&gt;"Готово"),AND(LEN(K40)&gt;0,'Налаштування'!G16&lt;&gt;"Готово"),AND(LEN(L40)&gt;0,'Налаштування'!G17&lt;&gt;"Готово"),AND(LEN(M40)&gt;0,'Налаштування'!G18&lt;&gt;"Готово")),"Показник не налаштовано","Готово"))))</x:f>
      </x:c>
    </x:row>
    <x:row r="41">
      <x:c r="A41" s="14" t="n">
        <x:f>IF('Налаштування'!$C$4&lt;&gt;"Готово","",IF(YEAR(DATE('Налаштування'!$B$4,1,35))='Налаштування'!$B$4,DATE('Налаштування'!$B$4,1,35),""))</x:f>
        <x:v>46057</x:v>
      </x:c>
      <x:c r="B41" s="13"/>
      <x:c r="C41" s="13"/>
      <x:c r="D41" s="13"/>
      <x:c r="E41" s="13"/>
      <x:c r="F41" s="13"/>
      <x:c r="G41" s="13"/>
      <x:c r="H41" s="13"/>
      <x:c r="I41" s="13"/>
      <x:c r="J41" s="13"/>
      <x:c r="K41" s="13"/>
      <x:c r="L41" s="13"/>
      <x:c r="M41" s="13"/>
      <x:c r="N41" s="9" t="str">
        <x:f>IF(COUNTA(B41:M41)=0,"",IF(A41="","Дата поза роком",IF(OR(IF(ISNUMBER(B41),OR(B41&lt;0,B41&gt;1000000000,ROUND(B41,2)&lt;&gt;B41),LEN(B41)&gt;0),IF(ISNUMBER(C41),OR(C41&lt;0,C41&gt;1000000000,ROUND(C41,2)&lt;&gt;C41),LEN(C41)&gt;0),IF(ISNUMBER(D41),OR(D41&lt;0,D41&gt;1000000000,ROUND(D41,2)&lt;&gt;D41),LEN(D41)&gt;0),IF(ISNUMBER(E41),OR(E41&lt;0,E41&gt;1000000000,ROUND(E41,2)&lt;&gt;E41),LEN(E41)&gt;0),IF(ISNUMBER(F41),OR(F41&lt;0,F41&gt;1000000000,ROUND(F41,2)&lt;&gt;F41),LEN(F41)&gt;0),IF(ISNUMBER(G41),OR(G41&lt;0,G41&gt;1000000000,ROUND(G41,2)&lt;&gt;G41),LEN(G41)&gt;0),IF(ISNUMBER(H41),OR(H41&lt;0,H41&gt;1000000000,ROUND(H41,2)&lt;&gt;H41),LEN(H41)&gt;0),IF(ISNUMBER(I41),OR(I41&lt;0,I41&gt;1000000000,ROUND(I41,2)&lt;&gt;I41),LEN(I41)&gt;0),IF(ISNUMBER(J41),OR(J41&lt;0,J41&gt;1000000000,ROUND(J41,2)&lt;&gt;J41),LEN(J41)&gt;0),IF(ISNUMBER(K41),OR(K41&lt;0,K41&gt;1000000000,ROUND(K41,2)&lt;&gt;K41),LEN(K41)&gt;0),IF(ISNUMBER(L41),OR(L41&lt;0,L41&gt;1000000000,ROUND(L41,2)&lt;&gt;L41),LEN(L41)&gt;0),IF(ISNUMBER(M41),OR(M41&lt;0,M41&gt;1000000000,ROUND(M41,2)&lt;&gt;M41),LEN(M41)&gt;0)),"Перевірте факт",IF(OR(AND(LEN(B41)&gt;0,'Налаштування'!G7&lt;&gt;"Готово"),AND(LEN(C41)&gt;0,'Налаштування'!G8&lt;&gt;"Готово"),AND(LEN(D41)&gt;0,'Налаштування'!G9&lt;&gt;"Готово"),AND(LEN(E41)&gt;0,'Налаштування'!G10&lt;&gt;"Готово"),AND(LEN(F41)&gt;0,'Налаштування'!G11&lt;&gt;"Готово"),AND(LEN(G41)&gt;0,'Налаштування'!G12&lt;&gt;"Готово"),AND(LEN(H41)&gt;0,'Налаштування'!G13&lt;&gt;"Готово"),AND(LEN(I41)&gt;0,'Налаштування'!G14&lt;&gt;"Готово"),AND(LEN(J41)&gt;0,'Налаштування'!G15&lt;&gt;"Готово"),AND(LEN(K41)&gt;0,'Налаштування'!G16&lt;&gt;"Готово"),AND(LEN(L41)&gt;0,'Налаштування'!G17&lt;&gt;"Готово"),AND(LEN(M41)&gt;0,'Налаштування'!G18&lt;&gt;"Готово")),"Показник не налаштовано","Готово"))))</x:f>
      </x:c>
    </x:row>
    <x:row r="42">
      <x:c r="A42" s="14" t="n">
        <x:f>IF('Налаштування'!$C$4&lt;&gt;"Готово","",IF(YEAR(DATE('Налаштування'!$B$4,1,36))='Налаштування'!$B$4,DATE('Налаштування'!$B$4,1,36),""))</x:f>
        <x:v>46058</x:v>
      </x:c>
      <x:c r="B42" s="13"/>
      <x:c r="C42" s="13"/>
      <x:c r="D42" s="13"/>
      <x:c r="E42" s="13"/>
      <x:c r="F42" s="13"/>
      <x:c r="G42" s="13"/>
      <x:c r="H42" s="13"/>
      <x:c r="I42" s="13"/>
      <x:c r="J42" s="13"/>
      <x:c r="K42" s="13"/>
      <x:c r="L42" s="13"/>
      <x:c r="M42" s="13"/>
      <x:c r="N42" s="9" t="str">
        <x:f>IF(COUNTA(B42:M42)=0,"",IF(A42="","Дата поза роком",IF(OR(IF(ISNUMBER(B42),OR(B42&lt;0,B42&gt;1000000000,ROUND(B42,2)&lt;&gt;B42),LEN(B42)&gt;0),IF(ISNUMBER(C42),OR(C42&lt;0,C42&gt;1000000000,ROUND(C42,2)&lt;&gt;C42),LEN(C42)&gt;0),IF(ISNUMBER(D42),OR(D42&lt;0,D42&gt;1000000000,ROUND(D42,2)&lt;&gt;D42),LEN(D42)&gt;0),IF(ISNUMBER(E42),OR(E42&lt;0,E42&gt;1000000000,ROUND(E42,2)&lt;&gt;E42),LEN(E42)&gt;0),IF(ISNUMBER(F42),OR(F42&lt;0,F42&gt;1000000000,ROUND(F42,2)&lt;&gt;F42),LEN(F42)&gt;0),IF(ISNUMBER(G42),OR(G42&lt;0,G42&gt;1000000000,ROUND(G42,2)&lt;&gt;G42),LEN(G42)&gt;0),IF(ISNUMBER(H42),OR(H42&lt;0,H42&gt;1000000000,ROUND(H42,2)&lt;&gt;H42),LEN(H42)&gt;0),IF(ISNUMBER(I42),OR(I42&lt;0,I42&gt;1000000000,ROUND(I42,2)&lt;&gt;I42),LEN(I42)&gt;0),IF(ISNUMBER(J42),OR(J42&lt;0,J42&gt;1000000000,ROUND(J42,2)&lt;&gt;J42),LEN(J42)&gt;0),IF(ISNUMBER(K42),OR(K42&lt;0,K42&gt;1000000000,ROUND(K42,2)&lt;&gt;K42),LEN(K42)&gt;0),IF(ISNUMBER(L42),OR(L42&lt;0,L42&gt;1000000000,ROUND(L42,2)&lt;&gt;L42),LEN(L42)&gt;0),IF(ISNUMBER(M42),OR(M42&lt;0,M42&gt;1000000000,ROUND(M42,2)&lt;&gt;M42),LEN(M42)&gt;0)),"Перевірте факт",IF(OR(AND(LEN(B42)&gt;0,'Налаштування'!G7&lt;&gt;"Готово"),AND(LEN(C42)&gt;0,'Налаштування'!G8&lt;&gt;"Готово"),AND(LEN(D42)&gt;0,'Налаштування'!G9&lt;&gt;"Готово"),AND(LEN(E42)&gt;0,'Налаштування'!G10&lt;&gt;"Готово"),AND(LEN(F42)&gt;0,'Налаштування'!G11&lt;&gt;"Готово"),AND(LEN(G42)&gt;0,'Налаштування'!G12&lt;&gt;"Готово"),AND(LEN(H42)&gt;0,'Налаштування'!G13&lt;&gt;"Готово"),AND(LEN(I42)&gt;0,'Налаштування'!G14&lt;&gt;"Готово"),AND(LEN(J42)&gt;0,'Налаштування'!G15&lt;&gt;"Готово"),AND(LEN(K42)&gt;0,'Налаштування'!G16&lt;&gt;"Готово"),AND(LEN(L42)&gt;0,'Налаштування'!G17&lt;&gt;"Готово"),AND(LEN(M42)&gt;0,'Налаштування'!G18&lt;&gt;"Готово")),"Показник не налаштовано","Готово"))))</x:f>
      </x:c>
    </x:row>
    <x:row r="43">
      <x:c r="A43" s="14" t="n">
        <x:f>IF('Налаштування'!$C$4&lt;&gt;"Готово","",IF(YEAR(DATE('Налаштування'!$B$4,1,37))='Налаштування'!$B$4,DATE('Налаштування'!$B$4,1,37),""))</x:f>
        <x:v>46059</x:v>
      </x:c>
      <x:c r="B43" s="13"/>
      <x:c r="C43" s="13"/>
      <x:c r="D43" s="13"/>
      <x:c r="E43" s="13"/>
      <x:c r="F43" s="13"/>
      <x:c r="G43" s="13"/>
      <x:c r="H43" s="13"/>
      <x:c r="I43" s="13"/>
      <x:c r="J43" s="13"/>
      <x:c r="K43" s="13"/>
      <x:c r="L43" s="13"/>
      <x:c r="M43" s="13"/>
      <x:c r="N43" s="9" t="str">
        <x:f>IF(COUNTA(B43:M43)=0,"",IF(A43="","Дата поза роком",IF(OR(IF(ISNUMBER(B43),OR(B43&lt;0,B43&gt;1000000000,ROUND(B43,2)&lt;&gt;B43),LEN(B43)&gt;0),IF(ISNUMBER(C43),OR(C43&lt;0,C43&gt;1000000000,ROUND(C43,2)&lt;&gt;C43),LEN(C43)&gt;0),IF(ISNUMBER(D43),OR(D43&lt;0,D43&gt;1000000000,ROUND(D43,2)&lt;&gt;D43),LEN(D43)&gt;0),IF(ISNUMBER(E43),OR(E43&lt;0,E43&gt;1000000000,ROUND(E43,2)&lt;&gt;E43),LEN(E43)&gt;0),IF(ISNUMBER(F43),OR(F43&lt;0,F43&gt;1000000000,ROUND(F43,2)&lt;&gt;F43),LEN(F43)&gt;0),IF(ISNUMBER(G43),OR(G43&lt;0,G43&gt;1000000000,ROUND(G43,2)&lt;&gt;G43),LEN(G43)&gt;0),IF(ISNUMBER(H43),OR(H43&lt;0,H43&gt;1000000000,ROUND(H43,2)&lt;&gt;H43),LEN(H43)&gt;0),IF(ISNUMBER(I43),OR(I43&lt;0,I43&gt;1000000000,ROUND(I43,2)&lt;&gt;I43),LEN(I43)&gt;0),IF(ISNUMBER(J43),OR(J43&lt;0,J43&gt;1000000000,ROUND(J43,2)&lt;&gt;J43),LEN(J43)&gt;0),IF(ISNUMBER(K43),OR(K43&lt;0,K43&gt;1000000000,ROUND(K43,2)&lt;&gt;K43),LEN(K43)&gt;0),IF(ISNUMBER(L43),OR(L43&lt;0,L43&gt;1000000000,ROUND(L43,2)&lt;&gt;L43),LEN(L43)&gt;0),IF(ISNUMBER(M43),OR(M43&lt;0,M43&gt;1000000000,ROUND(M43,2)&lt;&gt;M43),LEN(M43)&gt;0)),"Перевірте факт",IF(OR(AND(LEN(B43)&gt;0,'Налаштування'!G7&lt;&gt;"Готово"),AND(LEN(C43)&gt;0,'Налаштування'!G8&lt;&gt;"Готово"),AND(LEN(D43)&gt;0,'Налаштування'!G9&lt;&gt;"Готово"),AND(LEN(E43)&gt;0,'Налаштування'!G10&lt;&gt;"Готово"),AND(LEN(F43)&gt;0,'Налаштування'!G11&lt;&gt;"Готово"),AND(LEN(G43)&gt;0,'Налаштування'!G12&lt;&gt;"Готово"),AND(LEN(H43)&gt;0,'Налаштування'!G13&lt;&gt;"Готово"),AND(LEN(I43)&gt;0,'Налаштування'!G14&lt;&gt;"Готово"),AND(LEN(J43)&gt;0,'Налаштування'!G15&lt;&gt;"Готово"),AND(LEN(K43)&gt;0,'Налаштування'!G16&lt;&gt;"Готово"),AND(LEN(L43)&gt;0,'Налаштування'!G17&lt;&gt;"Готово"),AND(LEN(M43)&gt;0,'Налаштування'!G18&lt;&gt;"Готово")),"Показник не налаштовано","Готово"))))</x:f>
      </x:c>
    </x:row>
    <x:row r="44">
      <x:c r="A44" s="14" t="n">
        <x:f>IF('Налаштування'!$C$4&lt;&gt;"Готово","",IF(YEAR(DATE('Налаштування'!$B$4,1,38))='Налаштування'!$B$4,DATE('Налаштування'!$B$4,1,38),""))</x:f>
        <x:v>46060</x:v>
      </x:c>
      <x:c r="B44" s="13"/>
      <x:c r="C44" s="13"/>
      <x:c r="D44" s="13"/>
      <x:c r="E44" s="13"/>
      <x:c r="F44" s="13"/>
      <x:c r="G44" s="13"/>
      <x:c r="H44" s="13"/>
      <x:c r="I44" s="13"/>
      <x:c r="J44" s="13"/>
      <x:c r="K44" s="13"/>
      <x:c r="L44" s="13"/>
      <x:c r="M44" s="13"/>
      <x:c r="N44" s="9" t="str">
        <x:f>IF(COUNTA(B44:M44)=0,"",IF(A44="","Дата поза роком",IF(OR(IF(ISNUMBER(B44),OR(B44&lt;0,B44&gt;1000000000,ROUND(B44,2)&lt;&gt;B44),LEN(B44)&gt;0),IF(ISNUMBER(C44),OR(C44&lt;0,C44&gt;1000000000,ROUND(C44,2)&lt;&gt;C44),LEN(C44)&gt;0),IF(ISNUMBER(D44),OR(D44&lt;0,D44&gt;1000000000,ROUND(D44,2)&lt;&gt;D44),LEN(D44)&gt;0),IF(ISNUMBER(E44),OR(E44&lt;0,E44&gt;1000000000,ROUND(E44,2)&lt;&gt;E44),LEN(E44)&gt;0),IF(ISNUMBER(F44),OR(F44&lt;0,F44&gt;1000000000,ROUND(F44,2)&lt;&gt;F44),LEN(F44)&gt;0),IF(ISNUMBER(G44),OR(G44&lt;0,G44&gt;1000000000,ROUND(G44,2)&lt;&gt;G44),LEN(G44)&gt;0),IF(ISNUMBER(H44),OR(H44&lt;0,H44&gt;1000000000,ROUND(H44,2)&lt;&gt;H44),LEN(H44)&gt;0),IF(ISNUMBER(I44),OR(I44&lt;0,I44&gt;1000000000,ROUND(I44,2)&lt;&gt;I44),LEN(I44)&gt;0),IF(ISNUMBER(J44),OR(J44&lt;0,J44&gt;1000000000,ROUND(J44,2)&lt;&gt;J44),LEN(J44)&gt;0),IF(ISNUMBER(K44),OR(K44&lt;0,K44&gt;1000000000,ROUND(K44,2)&lt;&gt;K44),LEN(K44)&gt;0),IF(ISNUMBER(L44),OR(L44&lt;0,L44&gt;1000000000,ROUND(L44,2)&lt;&gt;L44),LEN(L44)&gt;0),IF(ISNUMBER(M44),OR(M44&lt;0,M44&gt;1000000000,ROUND(M44,2)&lt;&gt;M44),LEN(M44)&gt;0)),"Перевірте факт",IF(OR(AND(LEN(B44)&gt;0,'Налаштування'!G7&lt;&gt;"Готово"),AND(LEN(C44)&gt;0,'Налаштування'!G8&lt;&gt;"Готово"),AND(LEN(D44)&gt;0,'Налаштування'!G9&lt;&gt;"Готово"),AND(LEN(E44)&gt;0,'Налаштування'!G10&lt;&gt;"Готово"),AND(LEN(F44)&gt;0,'Налаштування'!G11&lt;&gt;"Готово"),AND(LEN(G44)&gt;0,'Налаштування'!G12&lt;&gt;"Готово"),AND(LEN(H44)&gt;0,'Налаштування'!G13&lt;&gt;"Готово"),AND(LEN(I44)&gt;0,'Налаштування'!G14&lt;&gt;"Готово"),AND(LEN(J44)&gt;0,'Налаштування'!G15&lt;&gt;"Готово"),AND(LEN(K44)&gt;0,'Налаштування'!G16&lt;&gt;"Готово"),AND(LEN(L44)&gt;0,'Налаштування'!G17&lt;&gt;"Готово"),AND(LEN(M44)&gt;0,'Налаштування'!G18&lt;&gt;"Готово")),"Показник не налаштовано","Готово"))))</x:f>
      </x:c>
    </x:row>
    <x:row r="45">
      <x:c r="A45" s="14" t="n">
        <x:f>IF('Налаштування'!$C$4&lt;&gt;"Готово","",IF(YEAR(DATE('Налаштування'!$B$4,1,39))='Налаштування'!$B$4,DATE('Налаштування'!$B$4,1,39),""))</x:f>
        <x:v>46061</x:v>
      </x:c>
      <x:c r="B45" s="13"/>
      <x:c r="C45" s="13"/>
      <x:c r="D45" s="13"/>
      <x:c r="E45" s="13"/>
      <x:c r="F45" s="13"/>
      <x:c r="G45" s="13"/>
      <x:c r="H45" s="13"/>
      <x:c r="I45" s="13"/>
      <x:c r="J45" s="13"/>
      <x:c r="K45" s="13"/>
      <x:c r="L45" s="13"/>
      <x:c r="M45" s="13"/>
      <x:c r="N45" s="9" t="str">
        <x:f>IF(COUNTA(B45:M45)=0,"",IF(A45="","Дата поза роком",IF(OR(IF(ISNUMBER(B45),OR(B45&lt;0,B45&gt;1000000000,ROUND(B45,2)&lt;&gt;B45),LEN(B45)&gt;0),IF(ISNUMBER(C45),OR(C45&lt;0,C45&gt;1000000000,ROUND(C45,2)&lt;&gt;C45),LEN(C45)&gt;0),IF(ISNUMBER(D45),OR(D45&lt;0,D45&gt;1000000000,ROUND(D45,2)&lt;&gt;D45),LEN(D45)&gt;0),IF(ISNUMBER(E45),OR(E45&lt;0,E45&gt;1000000000,ROUND(E45,2)&lt;&gt;E45),LEN(E45)&gt;0),IF(ISNUMBER(F45),OR(F45&lt;0,F45&gt;1000000000,ROUND(F45,2)&lt;&gt;F45),LEN(F45)&gt;0),IF(ISNUMBER(G45),OR(G45&lt;0,G45&gt;1000000000,ROUND(G45,2)&lt;&gt;G45),LEN(G45)&gt;0),IF(ISNUMBER(H45),OR(H45&lt;0,H45&gt;1000000000,ROUND(H45,2)&lt;&gt;H45),LEN(H45)&gt;0),IF(ISNUMBER(I45),OR(I45&lt;0,I45&gt;1000000000,ROUND(I45,2)&lt;&gt;I45),LEN(I45)&gt;0),IF(ISNUMBER(J45),OR(J45&lt;0,J45&gt;1000000000,ROUND(J45,2)&lt;&gt;J45),LEN(J45)&gt;0),IF(ISNUMBER(K45),OR(K45&lt;0,K45&gt;1000000000,ROUND(K45,2)&lt;&gt;K45),LEN(K45)&gt;0),IF(ISNUMBER(L45),OR(L45&lt;0,L45&gt;1000000000,ROUND(L45,2)&lt;&gt;L45),LEN(L45)&gt;0),IF(ISNUMBER(M45),OR(M45&lt;0,M45&gt;1000000000,ROUND(M45,2)&lt;&gt;M45),LEN(M45)&gt;0)),"Перевірте факт",IF(OR(AND(LEN(B45)&gt;0,'Налаштування'!G7&lt;&gt;"Готово"),AND(LEN(C45)&gt;0,'Налаштування'!G8&lt;&gt;"Готово"),AND(LEN(D45)&gt;0,'Налаштування'!G9&lt;&gt;"Готово"),AND(LEN(E45)&gt;0,'Налаштування'!G10&lt;&gt;"Готово"),AND(LEN(F45)&gt;0,'Налаштування'!G11&lt;&gt;"Готово"),AND(LEN(G45)&gt;0,'Налаштування'!G12&lt;&gt;"Готово"),AND(LEN(H45)&gt;0,'Налаштування'!G13&lt;&gt;"Готово"),AND(LEN(I45)&gt;0,'Налаштування'!G14&lt;&gt;"Готово"),AND(LEN(J45)&gt;0,'Налаштування'!G15&lt;&gt;"Готово"),AND(LEN(K45)&gt;0,'Налаштування'!G16&lt;&gt;"Готово"),AND(LEN(L45)&gt;0,'Налаштування'!G17&lt;&gt;"Готово"),AND(LEN(M45)&gt;0,'Налаштування'!G18&lt;&gt;"Готово")),"Показник не налаштовано","Готово"))))</x:f>
      </x:c>
    </x:row>
    <x:row r="46">
      <x:c r="A46" s="14" t="n">
        <x:f>IF('Налаштування'!$C$4&lt;&gt;"Готово","",IF(YEAR(DATE('Налаштування'!$B$4,1,40))='Налаштування'!$B$4,DATE('Налаштування'!$B$4,1,40),""))</x:f>
        <x:v>46062</x:v>
      </x:c>
      <x:c r="B46" s="13"/>
      <x:c r="C46" s="13"/>
      <x:c r="D46" s="13"/>
      <x:c r="E46" s="13"/>
      <x:c r="F46" s="13"/>
      <x:c r="G46" s="13"/>
      <x:c r="H46" s="13"/>
      <x:c r="I46" s="13"/>
      <x:c r="J46" s="13"/>
      <x:c r="K46" s="13"/>
      <x:c r="L46" s="13"/>
      <x:c r="M46" s="13"/>
      <x:c r="N46" s="9" t="str">
        <x:f>IF(COUNTA(B46:M46)=0,"",IF(A46="","Дата поза роком",IF(OR(IF(ISNUMBER(B46),OR(B46&lt;0,B46&gt;1000000000,ROUND(B46,2)&lt;&gt;B46),LEN(B46)&gt;0),IF(ISNUMBER(C46),OR(C46&lt;0,C46&gt;1000000000,ROUND(C46,2)&lt;&gt;C46),LEN(C46)&gt;0),IF(ISNUMBER(D46),OR(D46&lt;0,D46&gt;1000000000,ROUND(D46,2)&lt;&gt;D46),LEN(D46)&gt;0),IF(ISNUMBER(E46),OR(E46&lt;0,E46&gt;1000000000,ROUND(E46,2)&lt;&gt;E46),LEN(E46)&gt;0),IF(ISNUMBER(F46),OR(F46&lt;0,F46&gt;1000000000,ROUND(F46,2)&lt;&gt;F46),LEN(F46)&gt;0),IF(ISNUMBER(G46),OR(G46&lt;0,G46&gt;1000000000,ROUND(G46,2)&lt;&gt;G46),LEN(G46)&gt;0),IF(ISNUMBER(H46),OR(H46&lt;0,H46&gt;1000000000,ROUND(H46,2)&lt;&gt;H46),LEN(H46)&gt;0),IF(ISNUMBER(I46),OR(I46&lt;0,I46&gt;1000000000,ROUND(I46,2)&lt;&gt;I46),LEN(I46)&gt;0),IF(ISNUMBER(J46),OR(J46&lt;0,J46&gt;1000000000,ROUND(J46,2)&lt;&gt;J46),LEN(J46)&gt;0),IF(ISNUMBER(K46),OR(K46&lt;0,K46&gt;1000000000,ROUND(K46,2)&lt;&gt;K46),LEN(K46)&gt;0),IF(ISNUMBER(L46),OR(L46&lt;0,L46&gt;1000000000,ROUND(L46,2)&lt;&gt;L46),LEN(L46)&gt;0),IF(ISNUMBER(M46),OR(M46&lt;0,M46&gt;1000000000,ROUND(M46,2)&lt;&gt;M46),LEN(M46)&gt;0)),"Перевірте факт",IF(OR(AND(LEN(B46)&gt;0,'Налаштування'!G7&lt;&gt;"Готово"),AND(LEN(C46)&gt;0,'Налаштування'!G8&lt;&gt;"Готово"),AND(LEN(D46)&gt;0,'Налаштування'!G9&lt;&gt;"Готово"),AND(LEN(E46)&gt;0,'Налаштування'!G10&lt;&gt;"Готово"),AND(LEN(F46)&gt;0,'Налаштування'!G11&lt;&gt;"Готово"),AND(LEN(G46)&gt;0,'Налаштування'!G12&lt;&gt;"Готово"),AND(LEN(H46)&gt;0,'Налаштування'!G13&lt;&gt;"Готово"),AND(LEN(I46)&gt;0,'Налаштування'!G14&lt;&gt;"Готово"),AND(LEN(J46)&gt;0,'Налаштування'!G15&lt;&gt;"Готово"),AND(LEN(K46)&gt;0,'Налаштування'!G16&lt;&gt;"Готово"),AND(LEN(L46)&gt;0,'Налаштування'!G17&lt;&gt;"Готово"),AND(LEN(M46)&gt;0,'Налаштування'!G18&lt;&gt;"Готово")),"Показник не налаштовано","Готово"))))</x:f>
      </x:c>
    </x:row>
    <x:row r="47">
      <x:c r="A47" s="14" t="n">
        <x:f>IF('Налаштування'!$C$4&lt;&gt;"Готово","",IF(YEAR(DATE('Налаштування'!$B$4,1,41))='Налаштування'!$B$4,DATE('Налаштування'!$B$4,1,41),""))</x:f>
        <x:v>46063</x:v>
      </x:c>
      <x:c r="B47" s="13"/>
      <x:c r="C47" s="13"/>
      <x:c r="D47" s="13"/>
      <x:c r="E47" s="13"/>
      <x:c r="F47" s="13"/>
      <x:c r="G47" s="13"/>
      <x:c r="H47" s="13"/>
      <x:c r="I47" s="13"/>
      <x:c r="J47" s="13"/>
      <x:c r="K47" s="13"/>
      <x:c r="L47" s="13"/>
      <x:c r="M47" s="13"/>
      <x:c r="N47" s="9" t="str">
        <x:f>IF(COUNTA(B47:M47)=0,"",IF(A47="","Дата поза роком",IF(OR(IF(ISNUMBER(B47),OR(B47&lt;0,B47&gt;1000000000,ROUND(B47,2)&lt;&gt;B47),LEN(B47)&gt;0),IF(ISNUMBER(C47),OR(C47&lt;0,C47&gt;1000000000,ROUND(C47,2)&lt;&gt;C47),LEN(C47)&gt;0),IF(ISNUMBER(D47),OR(D47&lt;0,D47&gt;1000000000,ROUND(D47,2)&lt;&gt;D47),LEN(D47)&gt;0),IF(ISNUMBER(E47),OR(E47&lt;0,E47&gt;1000000000,ROUND(E47,2)&lt;&gt;E47),LEN(E47)&gt;0),IF(ISNUMBER(F47),OR(F47&lt;0,F47&gt;1000000000,ROUND(F47,2)&lt;&gt;F47),LEN(F47)&gt;0),IF(ISNUMBER(G47),OR(G47&lt;0,G47&gt;1000000000,ROUND(G47,2)&lt;&gt;G47),LEN(G47)&gt;0),IF(ISNUMBER(H47),OR(H47&lt;0,H47&gt;1000000000,ROUND(H47,2)&lt;&gt;H47),LEN(H47)&gt;0),IF(ISNUMBER(I47),OR(I47&lt;0,I47&gt;1000000000,ROUND(I47,2)&lt;&gt;I47),LEN(I47)&gt;0),IF(ISNUMBER(J47),OR(J47&lt;0,J47&gt;1000000000,ROUND(J47,2)&lt;&gt;J47),LEN(J47)&gt;0),IF(ISNUMBER(K47),OR(K47&lt;0,K47&gt;1000000000,ROUND(K47,2)&lt;&gt;K47),LEN(K47)&gt;0),IF(ISNUMBER(L47),OR(L47&lt;0,L47&gt;1000000000,ROUND(L47,2)&lt;&gt;L47),LEN(L47)&gt;0),IF(ISNUMBER(M47),OR(M47&lt;0,M47&gt;1000000000,ROUND(M47,2)&lt;&gt;M47),LEN(M47)&gt;0)),"Перевірте факт",IF(OR(AND(LEN(B47)&gt;0,'Налаштування'!G7&lt;&gt;"Готово"),AND(LEN(C47)&gt;0,'Налаштування'!G8&lt;&gt;"Готово"),AND(LEN(D47)&gt;0,'Налаштування'!G9&lt;&gt;"Готово"),AND(LEN(E47)&gt;0,'Налаштування'!G10&lt;&gt;"Готово"),AND(LEN(F47)&gt;0,'Налаштування'!G11&lt;&gt;"Готово"),AND(LEN(G47)&gt;0,'Налаштування'!G12&lt;&gt;"Готово"),AND(LEN(H47)&gt;0,'Налаштування'!G13&lt;&gt;"Готово"),AND(LEN(I47)&gt;0,'Налаштування'!G14&lt;&gt;"Готово"),AND(LEN(J47)&gt;0,'Налаштування'!G15&lt;&gt;"Готово"),AND(LEN(K47)&gt;0,'Налаштування'!G16&lt;&gt;"Готово"),AND(LEN(L47)&gt;0,'Налаштування'!G17&lt;&gt;"Готово"),AND(LEN(M47)&gt;0,'Налаштування'!G18&lt;&gt;"Готово")),"Показник не налаштовано","Готово"))))</x:f>
      </x:c>
    </x:row>
    <x:row r="48">
      <x:c r="A48" s="14" t="n">
        <x:f>IF('Налаштування'!$C$4&lt;&gt;"Готово","",IF(YEAR(DATE('Налаштування'!$B$4,1,42))='Налаштування'!$B$4,DATE('Налаштування'!$B$4,1,42),""))</x:f>
        <x:v>46064</x:v>
      </x:c>
      <x:c r="B48" s="13"/>
      <x:c r="C48" s="13"/>
      <x:c r="D48" s="13"/>
      <x:c r="E48" s="13"/>
      <x:c r="F48" s="13"/>
      <x:c r="G48" s="13"/>
      <x:c r="H48" s="13"/>
      <x:c r="I48" s="13"/>
      <x:c r="J48" s="13"/>
      <x:c r="K48" s="13"/>
      <x:c r="L48" s="13"/>
      <x:c r="M48" s="13"/>
      <x:c r="N48" s="9" t="str">
        <x:f>IF(COUNTA(B48:M48)=0,"",IF(A48="","Дата поза роком",IF(OR(IF(ISNUMBER(B48),OR(B48&lt;0,B48&gt;1000000000,ROUND(B48,2)&lt;&gt;B48),LEN(B48)&gt;0),IF(ISNUMBER(C48),OR(C48&lt;0,C48&gt;1000000000,ROUND(C48,2)&lt;&gt;C48),LEN(C48)&gt;0),IF(ISNUMBER(D48),OR(D48&lt;0,D48&gt;1000000000,ROUND(D48,2)&lt;&gt;D48),LEN(D48)&gt;0),IF(ISNUMBER(E48),OR(E48&lt;0,E48&gt;1000000000,ROUND(E48,2)&lt;&gt;E48),LEN(E48)&gt;0),IF(ISNUMBER(F48),OR(F48&lt;0,F48&gt;1000000000,ROUND(F48,2)&lt;&gt;F48),LEN(F48)&gt;0),IF(ISNUMBER(G48),OR(G48&lt;0,G48&gt;1000000000,ROUND(G48,2)&lt;&gt;G48),LEN(G48)&gt;0),IF(ISNUMBER(H48),OR(H48&lt;0,H48&gt;1000000000,ROUND(H48,2)&lt;&gt;H48),LEN(H48)&gt;0),IF(ISNUMBER(I48),OR(I48&lt;0,I48&gt;1000000000,ROUND(I48,2)&lt;&gt;I48),LEN(I48)&gt;0),IF(ISNUMBER(J48),OR(J48&lt;0,J48&gt;1000000000,ROUND(J48,2)&lt;&gt;J48),LEN(J48)&gt;0),IF(ISNUMBER(K48),OR(K48&lt;0,K48&gt;1000000000,ROUND(K48,2)&lt;&gt;K48),LEN(K48)&gt;0),IF(ISNUMBER(L48),OR(L48&lt;0,L48&gt;1000000000,ROUND(L48,2)&lt;&gt;L48),LEN(L48)&gt;0),IF(ISNUMBER(M48),OR(M48&lt;0,M48&gt;1000000000,ROUND(M48,2)&lt;&gt;M48),LEN(M48)&gt;0)),"Перевірте факт",IF(OR(AND(LEN(B48)&gt;0,'Налаштування'!G7&lt;&gt;"Готово"),AND(LEN(C48)&gt;0,'Налаштування'!G8&lt;&gt;"Готово"),AND(LEN(D48)&gt;0,'Налаштування'!G9&lt;&gt;"Готово"),AND(LEN(E48)&gt;0,'Налаштування'!G10&lt;&gt;"Готово"),AND(LEN(F48)&gt;0,'Налаштування'!G11&lt;&gt;"Готово"),AND(LEN(G48)&gt;0,'Налаштування'!G12&lt;&gt;"Готово"),AND(LEN(H48)&gt;0,'Налаштування'!G13&lt;&gt;"Готово"),AND(LEN(I48)&gt;0,'Налаштування'!G14&lt;&gt;"Готово"),AND(LEN(J48)&gt;0,'Налаштування'!G15&lt;&gt;"Готово"),AND(LEN(K48)&gt;0,'Налаштування'!G16&lt;&gt;"Готово"),AND(LEN(L48)&gt;0,'Налаштування'!G17&lt;&gt;"Готово"),AND(LEN(M48)&gt;0,'Налаштування'!G18&lt;&gt;"Готово")),"Показник не налаштовано","Готово"))))</x:f>
      </x:c>
    </x:row>
    <x:row r="49">
      <x:c r="A49" s="14" t="n">
        <x:f>IF('Налаштування'!$C$4&lt;&gt;"Готово","",IF(YEAR(DATE('Налаштування'!$B$4,1,43))='Налаштування'!$B$4,DATE('Налаштування'!$B$4,1,43),""))</x:f>
        <x:v>46065</x:v>
      </x:c>
      <x:c r="B49" s="13"/>
      <x:c r="C49" s="13"/>
      <x:c r="D49" s="13"/>
      <x:c r="E49" s="13"/>
      <x:c r="F49" s="13"/>
      <x:c r="G49" s="13"/>
      <x:c r="H49" s="13"/>
      <x:c r="I49" s="13"/>
      <x:c r="J49" s="13"/>
      <x:c r="K49" s="13"/>
      <x:c r="L49" s="13"/>
      <x:c r="M49" s="13"/>
      <x:c r="N49" s="9" t="str">
        <x:f>IF(COUNTA(B49:M49)=0,"",IF(A49="","Дата поза роком",IF(OR(IF(ISNUMBER(B49),OR(B49&lt;0,B49&gt;1000000000,ROUND(B49,2)&lt;&gt;B49),LEN(B49)&gt;0),IF(ISNUMBER(C49),OR(C49&lt;0,C49&gt;1000000000,ROUND(C49,2)&lt;&gt;C49),LEN(C49)&gt;0),IF(ISNUMBER(D49),OR(D49&lt;0,D49&gt;1000000000,ROUND(D49,2)&lt;&gt;D49),LEN(D49)&gt;0),IF(ISNUMBER(E49),OR(E49&lt;0,E49&gt;1000000000,ROUND(E49,2)&lt;&gt;E49),LEN(E49)&gt;0),IF(ISNUMBER(F49),OR(F49&lt;0,F49&gt;1000000000,ROUND(F49,2)&lt;&gt;F49),LEN(F49)&gt;0),IF(ISNUMBER(G49),OR(G49&lt;0,G49&gt;1000000000,ROUND(G49,2)&lt;&gt;G49),LEN(G49)&gt;0),IF(ISNUMBER(H49),OR(H49&lt;0,H49&gt;1000000000,ROUND(H49,2)&lt;&gt;H49),LEN(H49)&gt;0),IF(ISNUMBER(I49),OR(I49&lt;0,I49&gt;1000000000,ROUND(I49,2)&lt;&gt;I49),LEN(I49)&gt;0),IF(ISNUMBER(J49),OR(J49&lt;0,J49&gt;1000000000,ROUND(J49,2)&lt;&gt;J49),LEN(J49)&gt;0),IF(ISNUMBER(K49),OR(K49&lt;0,K49&gt;1000000000,ROUND(K49,2)&lt;&gt;K49),LEN(K49)&gt;0),IF(ISNUMBER(L49),OR(L49&lt;0,L49&gt;1000000000,ROUND(L49,2)&lt;&gt;L49),LEN(L49)&gt;0),IF(ISNUMBER(M49),OR(M49&lt;0,M49&gt;1000000000,ROUND(M49,2)&lt;&gt;M49),LEN(M49)&gt;0)),"Перевірте факт",IF(OR(AND(LEN(B49)&gt;0,'Налаштування'!G7&lt;&gt;"Готово"),AND(LEN(C49)&gt;0,'Налаштування'!G8&lt;&gt;"Готово"),AND(LEN(D49)&gt;0,'Налаштування'!G9&lt;&gt;"Готово"),AND(LEN(E49)&gt;0,'Налаштування'!G10&lt;&gt;"Готово"),AND(LEN(F49)&gt;0,'Налаштування'!G11&lt;&gt;"Готово"),AND(LEN(G49)&gt;0,'Налаштування'!G12&lt;&gt;"Готово"),AND(LEN(H49)&gt;0,'Налаштування'!G13&lt;&gt;"Готово"),AND(LEN(I49)&gt;0,'Налаштування'!G14&lt;&gt;"Готово"),AND(LEN(J49)&gt;0,'Налаштування'!G15&lt;&gt;"Готово"),AND(LEN(K49)&gt;0,'Налаштування'!G16&lt;&gt;"Готово"),AND(LEN(L49)&gt;0,'Налаштування'!G17&lt;&gt;"Готово"),AND(LEN(M49)&gt;0,'Налаштування'!G18&lt;&gt;"Готово")),"Показник не налаштовано","Готово"))))</x:f>
      </x:c>
    </x:row>
    <x:row r="50">
      <x:c r="A50" s="14" t="n">
        <x:f>IF('Налаштування'!$C$4&lt;&gt;"Готово","",IF(YEAR(DATE('Налаштування'!$B$4,1,44))='Налаштування'!$B$4,DATE('Налаштування'!$B$4,1,44),""))</x:f>
        <x:v>46066</x:v>
      </x:c>
      <x:c r="B50" s="13"/>
      <x:c r="C50" s="13"/>
      <x:c r="D50" s="13"/>
      <x:c r="E50" s="13"/>
      <x:c r="F50" s="13"/>
      <x:c r="G50" s="13"/>
      <x:c r="H50" s="13"/>
      <x:c r="I50" s="13"/>
      <x:c r="J50" s="13"/>
      <x:c r="K50" s="13"/>
      <x:c r="L50" s="13"/>
      <x:c r="M50" s="13"/>
      <x:c r="N50" s="9" t="str">
        <x:f>IF(COUNTA(B50:M50)=0,"",IF(A50="","Дата поза роком",IF(OR(IF(ISNUMBER(B50),OR(B50&lt;0,B50&gt;1000000000,ROUND(B50,2)&lt;&gt;B50),LEN(B50)&gt;0),IF(ISNUMBER(C50),OR(C50&lt;0,C50&gt;1000000000,ROUND(C50,2)&lt;&gt;C50),LEN(C50)&gt;0),IF(ISNUMBER(D50),OR(D50&lt;0,D50&gt;1000000000,ROUND(D50,2)&lt;&gt;D50),LEN(D50)&gt;0),IF(ISNUMBER(E50),OR(E50&lt;0,E50&gt;1000000000,ROUND(E50,2)&lt;&gt;E50),LEN(E50)&gt;0),IF(ISNUMBER(F50),OR(F50&lt;0,F50&gt;1000000000,ROUND(F50,2)&lt;&gt;F50),LEN(F50)&gt;0),IF(ISNUMBER(G50),OR(G50&lt;0,G50&gt;1000000000,ROUND(G50,2)&lt;&gt;G50),LEN(G50)&gt;0),IF(ISNUMBER(H50),OR(H50&lt;0,H50&gt;1000000000,ROUND(H50,2)&lt;&gt;H50),LEN(H50)&gt;0),IF(ISNUMBER(I50),OR(I50&lt;0,I50&gt;1000000000,ROUND(I50,2)&lt;&gt;I50),LEN(I50)&gt;0),IF(ISNUMBER(J50),OR(J50&lt;0,J50&gt;1000000000,ROUND(J50,2)&lt;&gt;J50),LEN(J50)&gt;0),IF(ISNUMBER(K50),OR(K50&lt;0,K50&gt;1000000000,ROUND(K50,2)&lt;&gt;K50),LEN(K50)&gt;0),IF(ISNUMBER(L50),OR(L50&lt;0,L50&gt;1000000000,ROUND(L50,2)&lt;&gt;L50),LEN(L50)&gt;0),IF(ISNUMBER(M50),OR(M50&lt;0,M50&gt;1000000000,ROUND(M50,2)&lt;&gt;M50),LEN(M50)&gt;0)),"Перевірте факт",IF(OR(AND(LEN(B50)&gt;0,'Налаштування'!G7&lt;&gt;"Готово"),AND(LEN(C50)&gt;0,'Налаштування'!G8&lt;&gt;"Готово"),AND(LEN(D50)&gt;0,'Налаштування'!G9&lt;&gt;"Готово"),AND(LEN(E50)&gt;0,'Налаштування'!G10&lt;&gt;"Готово"),AND(LEN(F50)&gt;0,'Налаштування'!G11&lt;&gt;"Готово"),AND(LEN(G50)&gt;0,'Налаштування'!G12&lt;&gt;"Готово"),AND(LEN(H50)&gt;0,'Налаштування'!G13&lt;&gt;"Готово"),AND(LEN(I50)&gt;0,'Налаштування'!G14&lt;&gt;"Готово"),AND(LEN(J50)&gt;0,'Налаштування'!G15&lt;&gt;"Готово"),AND(LEN(K50)&gt;0,'Налаштування'!G16&lt;&gt;"Готово"),AND(LEN(L50)&gt;0,'Налаштування'!G17&lt;&gt;"Готово"),AND(LEN(M50)&gt;0,'Налаштування'!G18&lt;&gt;"Готово")),"Показник не налаштовано","Готово"))))</x:f>
      </x:c>
    </x:row>
    <x:row r="51">
      <x:c r="A51" s="14" t="n">
        <x:f>IF('Налаштування'!$C$4&lt;&gt;"Готово","",IF(YEAR(DATE('Налаштування'!$B$4,1,45))='Налаштування'!$B$4,DATE('Налаштування'!$B$4,1,45),""))</x:f>
        <x:v>46067</x:v>
      </x:c>
      <x:c r="B51" s="13"/>
      <x:c r="C51" s="13"/>
      <x:c r="D51" s="13"/>
      <x:c r="E51" s="13"/>
      <x:c r="F51" s="13"/>
      <x:c r="G51" s="13"/>
      <x:c r="H51" s="13"/>
      <x:c r="I51" s="13"/>
      <x:c r="J51" s="13"/>
      <x:c r="K51" s="13"/>
      <x:c r="L51" s="13"/>
      <x:c r="M51" s="13"/>
      <x:c r="N51" s="9" t="str">
        <x:f>IF(COUNTA(B51:M51)=0,"",IF(A51="","Дата поза роком",IF(OR(IF(ISNUMBER(B51),OR(B51&lt;0,B51&gt;1000000000,ROUND(B51,2)&lt;&gt;B51),LEN(B51)&gt;0),IF(ISNUMBER(C51),OR(C51&lt;0,C51&gt;1000000000,ROUND(C51,2)&lt;&gt;C51),LEN(C51)&gt;0),IF(ISNUMBER(D51),OR(D51&lt;0,D51&gt;1000000000,ROUND(D51,2)&lt;&gt;D51),LEN(D51)&gt;0),IF(ISNUMBER(E51),OR(E51&lt;0,E51&gt;1000000000,ROUND(E51,2)&lt;&gt;E51),LEN(E51)&gt;0),IF(ISNUMBER(F51),OR(F51&lt;0,F51&gt;1000000000,ROUND(F51,2)&lt;&gt;F51),LEN(F51)&gt;0),IF(ISNUMBER(G51),OR(G51&lt;0,G51&gt;1000000000,ROUND(G51,2)&lt;&gt;G51),LEN(G51)&gt;0),IF(ISNUMBER(H51),OR(H51&lt;0,H51&gt;1000000000,ROUND(H51,2)&lt;&gt;H51),LEN(H51)&gt;0),IF(ISNUMBER(I51),OR(I51&lt;0,I51&gt;1000000000,ROUND(I51,2)&lt;&gt;I51),LEN(I51)&gt;0),IF(ISNUMBER(J51),OR(J51&lt;0,J51&gt;1000000000,ROUND(J51,2)&lt;&gt;J51),LEN(J51)&gt;0),IF(ISNUMBER(K51),OR(K51&lt;0,K51&gt;1000000000,ROUND(K51,2)&lt;&gt;K51),LEN(K51)&gt;0),IF(ISNUMBER(L51),OR(L51&lt;0,L51&gt;1000000000,ROUND(L51,2)&lt;&gt;L51),LEN(L51)&gt;0),IF(ISNUMBER(M51),OR(M51&lt;0,M51&gt;1000000000,ROUND(M51,2)&lt;&gt;M51),LEN(M51)&gt;0)),"Перевірте факт",IF(OR(AND(LEN(B51)&gt;0,'Налаштування'!G7&lt;&gt;"Готово"),AND(LEN(C51)&gt;0,'Налаштування'!G8&lt;&gt;"Готово"),AND(LEN(D51)&gt;0,'Налаштування'!G9&lt;&gt;"Готово"),AND(LEN(E51)&gt;0,'Налаштування'!G10&lt;&gt;"Готово"),AND(LEN(F51)&gt;0,'Налаштування'!G11&lt;&gt;"Готово"),AND(LEN(G51)&gt;0,'Налаштування'!G12&lt;&gt;"Готово"),AND(LEN(H51)&gt;0,'Налаштування'!G13&lt;&gt;"Готово"),AND(LEN(I51)&gt;0,'Налаштування'!G14&lt;&gt;"Готово"),AND(LEN(J51)&gt;0,'Налаштування'!G15&lt;&gt;"Готово"),AND(LEN(K51)&gt;0,'Налаштування'!G16&lt;&gt;"Готово"),AND(LEN(L51)&gt;0,'Налаштування'!G17&lt;&gt;"Готово"),AND(LEN(M51)&gt;0,'Налаштування'!G18&lt;&gt;"Готово")),"Показник не налаштовано","Готово"))))</x:f>
      </x:c>
    </x:row>
    <x:row r="52">
      <x:c r="A52" s="14" t="n">
        <x:f>IF('Налаштування'!$C$4&lt;&gt;"Готово","",IF(YEAR(DATE('Налаштування'!$B$4,1,46))='Налаштування'!$B$4,DATE('Налаштування'!$B$4,1,46),""))</x:f>
        <x:v>46068</x:v>
      </x:c>
      <x:c r="B52" s="13"/>
      <x:c r="C52" s="13"/>
      <x:c r="D52" s="13"/>
      <x:c r="E52" s="13"/>
      <x:c r="F52" s="13"/>
      <x:c r="G52" s="13"/>
      <x:c r="H52" s="13"/>
      <x:c r="I52" s="13"/>
      <x:c r="J52" s="13"/>
      <x:c r="K52" s="13"/>
      <x:c r="L52" s="13"/>
      <x:c r="M52" s="13"/>
      <x:c r="N52" s="9" t="str">
        <x:f>IF(COUNTA(B52:M52)=0,"",IF(A52="","Дата поза роком",IF(OR(IF(ISNUMBER(B52),OR(B52&lt;0,B52&gt;1000000000,ROUND(B52,2)&lt;&gt;B52),LEN(B52)&gt;0),IF(ISNUMBER(C52),OR(C52&lt;0,C52&gt;1000000000,ROUND(C52,2)&lt;&gt;C52),LEN(C52)&gt;0),IF(ISNUMBER(D52),OR(D52&lt;0,D52&gt;1000000000,ROUND(D52,2)&lt;&gt;D52),LEN(D52)&gt;0),IF(ISNUMBER(E52),OR(E52&lt;0,E52&gt;1000000000,ROUND(E52,2)&lt;&gt;E52),LEN(E52)&gt;0),IF(ISNUMBER(F52),OR(F52&lt;0,F52&gt;1000000000,ROUND(F52,2)&lt;&gt;F52),LEN(F52)&gt;0),IF(ISNUMBER(G52),OR(G52&lt;0,G52&gt;1000000000,ROUND(G52,2)&lt;&gt;G52),LEN(G52)&gt;0),IF(ISNUMBER(H52),OR(H52&lt;0,H52&gt;1000000000,ROUND(H52,2)&lt;&gt;H52),LEN(H52)&gt;0),IF(ISNUMBER(I52),OR(I52&lt;0,I52&gt;1000000000,ROUND(I52,2)&lt;&gt;I52),LEN(I52)&gt;0),IF(ISNUMBER(J52),OR(J52&lt;0,J52&gt;1000000000,ROUND(J52,2)&lt;&gt;J52),LEN(J52)&gt;0),IF(ISNUMBER(K52),OR(K52&lt;0,K52&gt;1000000000,ROUND(K52,2)&lt;&gt;K52),LEN(K52)&gt;0),IF(ISNUMBER(L52),OR(L52&lt;0,L52&gt;1000000000,ROUND(L52,2)&lt;&gt;L52),LEN(L52)&gt;0),IF(ISNUMBER(M52),OR(M52&lt;0,M52&gt;1000000000,ROUND(M52,2)&lt;&gt;M52),LEN(M52)&gt;0)),"Перевірте факт",IF(OR(AND(LEN(B52)&gt;0,'Налаштування'!G7&lt;&gt;"Готово"),AND(LEN(C52)&gt;0,'Налаштування'!G8&lt;&gt;"Готово"),AND(LEN(D52)&gt;0,'Налаштування'!G9&lt;&gt;"Готово"),AND(LEN(E52)&gt;0,'Налаштування'!G10&lt;&gt;"Готово"),AND(LEN(F52)&gt;0,'Налаштування'!G11&lt;&gt;"Готово"),AND(LEN(G52)&gt;0,'Налаштування'!G12&lt;&gt;"Готово"),AND(LEN(H52)&gt;0,'Налаштування'!G13&lt;&gt;"Готово"),AND(LEN(I52)&gt;0,'Налаштування'!G14&lt;&gt;"Готово"),AND(LEN(J52)&gt;0,'Налаштування'!G15&lt;&gt;"Готово"),AND(LEN(K52)&gt;0,'Налаштування'!G16&lt;&gt;"Готово"),AND(LEN(L52)&gt;0,'Налаштування'!G17&lt;&gt;"Готово"),AND(LEN(M52)&gt;0,'Налаштування'!G18&lt;&gt;"Готово")),"Показник не налаштовано","Готово"))))</x:f>
      </x:c>
    </x:row>
    <x:row r="53">
      <x:c r="A53" s="14" t="n">
        <x:f>IF('Налаштування'!$C$4&lt;&gt;"Готово","",IF(YEAR(DATE('Налаштування'!$B$4,1,47))='Налаштування'!$B$4,DATE('Налаштування'!$B$4,1,47),""))</x:f>
        <x:v>46069</x:v>
      </x:c>
      <x:c r="B53" s="13"/>
      <x:c r="C53" s="13"/>
      <x:c r="D53" s="13"/>
      <x:c r="E53" s="13"/>
      <x:c r="F53" s="13"/>
      <x:c r="G53" s="13"/>
      <x:c r="H53" s="13"/>
      <x:c r="I53" s="13"/>
      <x:c r="J53" s="13"/>
      <x:c r="K53" s="13"/>
      <x:c r="L53" s="13"/>
      <x:c r="M53" s="13"/>
      <x:c r="N53" s="9" t="str">
        <x:f>IF(COUNTA(B53:M53)=0,"",IF(A53="","Дата поза роком",IF(OR(IF(ISNUMBER(B53),OR(B53&lt;0,B53&gt;1000000000,ROUND(B53,2)&lt;&gt;B53),LEN(B53)&gt;0),IF(ISNUMBER(C53),OR(C53&lt;0,C53&gt;1000000000,ROUND(C53,2)&lt;&gt;C53),LEN(C53)&gt;0),IF(ISNUMBER(D53),OR(D53&lt;0,D53&gt;1000000000,ROUND(D53,2)&lt;&gt;D53),LEN(D53)&gt;0),IF(ISNUMBER(E53),OR(E53&lt;0,E53&gt;1000000000,ROUND(E53,2)&lt;&gt;E53),LEN(E53)&gt;0),IF(ISNUMBER(F53),OR(F53&lt;0,F53&gt;1000000000,ROUND(F53,2)&lt;&gt;F53),LEN(F53)&gt;0),IF(ISNUMBER(G53),OR(G53&lt;0,G53&gt;1000000000,ROUND(G53,2)&lt;&gt;G53),LEN(G53)&gt;0),IF(ISNUMBER(H53),OR(H53&lt;0,H53&gt;1000000000,ROUND(H53,2)&lt;&gt;H53),LEN(H53)&gt;0),IF(ISNUMBER(I53),OR(I53&lt;0,I53&gt;1000000000,ROUND(I53,2)&lt;&gt;I53),LEN(I53)&gt;0),IF(ISNUMBER(J53),OR(J53&lt;0,J53&gt;1000000000,ROUND(J53,2)&lt;&gt;J53),LEN(J53)&gt;0),IF(ISNUMBER(K53),OR(K53&lt;0,K53&gt;1000000000,ROUND(K53,2)&lt;&gt;K53),LEN(K53)&gt;0),IF(ISNUMBER(L53),OR(L53&lt;0,L53&gt;1000000000,ROUND(L53,2)&lt;&gt;L53),LEN(L53)&gt;0),IF(ISNUMBER(M53),OR(M53&lt;0,M53&gt;1000000000,ROUND(M53,2)&lt;&gt;M53),LEN(M53)&gt;0)),"Перевірте факт",IF(OR(AND(LEN(B53)&gt;0,'Налаштування'!G7&lt;&gt;"Готово"),AND(LEN(C53)&gt;0,'Налаштування'!G8&lt;&gt;"Готово"),AND(LEN(D53)&gt;0,'Налаштування'!G9&lt;&gt;"Готово"),AND(LEN(E53)&gt;0,'Налаштування'!G10&lt;&gt;"Готово"),AND(LEN(F53)&gt;0,'Налаштування'!G11&lt;&gt;"Готово"),AND(LEN(G53)&gt;0,'Налаштування'!G12&lt;&gt;"Готово"),AND(LEN(H53)&gt;0,'Налаштування'!G13&lt;&gt;"Готово"),AND(LEN(I53)&gt;0,'Налаштування'!G14&lt;&gt;"Готово"),AND(LEN(J53)&gt;0,'Налаштування'!G15&lt;&gt;"Готово"),AND(LEN(K53)&gt;0,'Налаштування'!G16&lt;&gt;"Готово"),AND(LEN(L53)&gt;0,'Налаштування'!G17&lt;&gt;"Готово"),AND(LEN(M53)&gt;0,'Налаштування'!G18&lt;&gt;"Готово")),"Показник не налаштовано","Готово"))))</x:f>
      </x:c>
    </x:row>
    <x:row r="54">
      <x:c r="A54" s="14" t="n">
        <x:f>IF('Налаштування'!$C$4&lt;&gt;"Готово","",IF(YEAR(DATE('Налаштування'!$B$4,1,48))='Налаштування'!$B$4,DATE('Налаштування'!$B$4,1,48),""))</x:f>
        <x:v>46070</x:v>
      </x:c>
      <x:c r="B54" s="13"/>
      <x:c r="C54" s="13"/>
      <x:c r="D54" s="13"/>
      <x:c r="E54" s="13"/>
      <x:c r="F54" s="13"/>
      <x:c r="G54" s="13"/>
      <x:c r="H54" s="13"/>
      <x:c r="I54" s="13"/>
      <x:c r="J54" s="13"/>
      <x:c r="K54" s="13"/>
      <x:c r="L54" s="13"/>
      <x:c r="M54" s="13"/>
      <x:c r="N54" s="9" t="str">
        <x:f>IF(COUNTA(B54:M54)=0,"",IF(A54="","Дата поза роком",IF(OR(IF(ISNUMBER(B54),OR(B54&lt;0,B54&gt;1000000000,ROUND(B54,2)&lt;&gt;B54),LEN(B54)&gt;0),IF(ISNUMBER(C54),OR(C54&lt;0,C54&gt;1000000000,ROUND(C54,2)&lt;&gt;C54),LEN(C54)&gt;0),IF(ISNUMBER(D54),OR(D54&lt;0,D54&gt;1000000000,ROUND(D54,2)&lt;&gt;D54),LEN(D54)&gt;0),IF(ISNUMBER(E54),OR(E54&lt;0,E54&gt;1000000000,ROUND(E54,2)&lt;&gt;E54),LEN(E54)&gt;0),IF(ISNUMBER(F54),OR(F54&lt;0,F54&gt;1000000000,ROUND(F54,2)&lt;&gt;F54),LEN(F54)&gt;0),IF(ISNUMBER(G54),OR(G54&lt;0,G54&gt;1000000000,ROUND(G54,2)&lt;&gt;G54),LEN(G54)&gt;0),IF(ISNUMBER(H54),OR(H54&lt;0,H54&gt;1000000000,ROUND(H54,2)&lt;&gt;H54),LEN(H54)&gt;0),IF(ISNUMBER(I54),OR(I54&lt;0,I54&gt;1000000000,ROUND(I54,2)&lt;&gt;I54),LEN(I54)&gt;0),IF(ISNUMBER(J54),OR(J54&lt;0,J54&gt;1000000000,ROUND(J54,2)&lt;&gt;J54),LEN(J54)&gt;0),IF(ISNUMBER(K54),OR(K54&lt;0,K54&gt;1000000000,ROUND(K54,2)&lt;&gt;K54),LEN(K54)&gt;0),IF(ISNUMBER(L54),OR(L54&lt;0,L54&gt;1000000000,ROUND(L54,2)&lt;&gt;L54),LEN(L54)&gt;0),IF(ISNUMBER(M54),OR(M54&lt;0,M54&gt;1000000000,ROUND(M54,2)&lt;&gt;M54),LEN(M54)&gt;0)),"Перевірте факт",IF(OR(AND(LEN(B54)&gt;0,'Налаштування'!G7&lt;&gt;"Готово"),AND(LEN(C54)&gt;0,'Налаштування'!G8&lt;&gt;"Готово"),AND(LEN(D54)&gt;0,'Налаштування'!G9&lt;&gt;"Готово"),AND(LEN(E54)&gt;0,'Налаштування'!G10&lt;&gt;"Готово"),AND(LEN(F54)&gt;0,'Налаштування'!G11&lt;&gt;"Готово"),AND(LEN(G54)&gt;0,'Налаштування'!G12&lt;&gt;"Готово"),AND(LEN(H54)&gt;0,'Налаштування'!G13&lt;&gt;"Готово"),AND(LEN(I54)&gt;0,'Налаштування'!G14&lt;&gt;"Готово"),AND(LEN(J54)&gt;0,'Налаштування'!G15&lt;&gt;"Готово"),AND(LEN(K54)&gt;0,'Налаштування'!G16&lt;&gt;"Готово"),AND(LEN(L54)&gt;0,'Налаштування'!G17&lt;&gt;"Готово"),AND(LEN(M54)&gt;0,'Налаштування'!G18&lt;&gt;"Готово")),"Показник не налаштовано","Готово"))))</x:f>
      </x:c>
    </x:row>
    <x:row r="55">
      <x:c r="A55" s="14" t="n">
        <x:f>IF('Налаштування'!$C$4&lt;&gt;"Готово","",IF(YEAR(DATE('Налаштування'!$B$4,1,49))='Налаштування'!$B$4,DATE('Налаштування'!$B$4,1,49),""))</x:f>
        <x:v>46071</x:v>
      </x:c>
      <x:c r="B55" s="13"/>
      <x:c r="C55" s="13"/>
      <x:c r="D55" s="13"/>
      <x:c r="E55" s="13"/>
      <x:c r="F55" s="13"/>
      <x:c r="G55" s="13"/>
      <x:c r="H55" s="13"/>
      <x:c r="I55" s="13"/>
      <x:c r="J55" s="13"/>
      <x:c r="K55" s="13"/>
      <x:c r="L55" s="13"/>
      <x:c r="M55" s="13"/>
      <x:c r="N55" s="9" t="str">
        <x:f>IF(COUNTA(B55:M55)=0,"",IF(A55="","Дата поза роком",IF(OR(IF(ISNUMBER(B55),OR(B55&lt;0,B55&gt;1000000000,ROUND(B55,2)&lt;&gt;B55),LEN(B55)&gt;0),IF(ISNUMBER(C55),OR(C55&lt;0,C55&gt;1000000000,ROUND(C55,2)&lt;&gt;C55),LEN(C55)&gt;0),IF(ISNUMBER(D55),OR(D55&lt;0,D55&gt;1000000000,ROUND(D55,2)&lt;&gt;D55),LEN(D55)&gt;0),IF(ISNUMBER(E55),OR(E55&lt;0,E55&gt;1000000000,ROUND(E55,2)&lt;&gt;E55),LEN(E55)&gt;0),IF(ISNUMBER(F55),OR(F55&lt;0,F55&gt;1000000000,ROUND(F55,2)&lt;&gt;F55),LEN(F55)&gt;0),IF(ISNUMBER(G55),OR(G55&lt;0,G55&gt;1000000000,ROUND(G55,2)&lt;&gt;G55),LEN(G55)&gt;0),IF(ISNUMBER(H55),OR(H55&lt;0,H55&gt;1000000000,ROUND(H55,2)&lt;&gt;H55),LEN(H55)&gt;0),IF(ISNUMBER(I55),OR(I55&lt;0,I55&gt;1000000000,ROUND(I55,2)&lt;&gt;I55),LEN(I55)&gt;0),IF(ISNUMBER(J55),OR(J55&lt;0,J55&gt;1000000000,ROUND(J55,2)&lt;&gt;J55),LEN(J55)&gt;0),IF(ISNUMBER(K55),OR(K55&lt;0,K55&gt;1000000000,ROUND(K55,2)&lt;&gt;K55),LEN(K55)&gt;0),IF(ISNUMBER(L55),OR(L55&lt;0,L55&gt;1000000000,ROUND(L55,2)&lt;&gt;L55),LEN(L55)&gt;0),IF(ISNUMBER(M55),OR(M55&lt;0,M55&gt;1000000000,ROUND(M55,2)&lt;&gt;M55),LEN(M55)&gt;0)),"Перевірте факт",IF(OR(AND(LEN(B55)&gt;0,'Налаштування'!G7&lt;&gt;"Готово"),AND(LEN(C55)&gt;0,'Налаштування'!G8&lt;&gt;"Готово"),AND(LEN(D55)&gt;0,'Налаштування'!G9&lt;&gt;"Готово"),AND(LEN(E55)&gt;0,'Налаштування'!G10&lt;&gt;"Готово"),AND(LEN(F55)&gt;0,'Налаштування'!G11&lt;&gt;"Готово"),AND(LEN(G55)&gt;0,'Налаштування'!G12&lt;&gt;"Готово"),AND(LEN(H55)&gt;0,'Налаштування'!G13&lt;&gt;"Готово"),AND(LEN(I55)&gt;0,'Налаштування'!G14&lt;&gt;"Готово"),AND(LEN(J55)&gt;0,'Налаштування'!G15&lt;&gt;"Готово"),AND(LEN(K55)&gt;0,'Налаштування'!G16&lt;&gt;"Готово"),AND(LEN(L55)&gt;0,'Налаштування'!G17&lt;&gt;"Готово"),AND(LEN(M55)&gt;0,'Налаштування'!G18&lt;&gt;"Готово")),"Показник не налаштовано","Готово"))))</x:f>
      </x:c>
    </x:row>
    <x:row r="56">
      <x:c r="A56" s="14" t="n">
        <x:f>IF('Налаштування'!$C$4&lt;&gt;"Готово","",IF(YEAR(DATE('Налаштування'!$B$4,1,50))='Налаштування'!$B$4,DATE('Налаштування'!$B$4,1,50),""))</x:f>
        <x:v>46072</x:v>
      </x:c>
      <x:c r="B56" s="13"/>
      <x:c r="C56" s="13"/>
      <x:c r="D56" s="13"/>
      <x:c r="E56" s="13"/>
      <x:c r="F56" s="13"/>
      <x:c r="G56" s="13"/>
      <x:c r="H56" s="13"/>
      <x:c r="I56" s="13"/>
      <x:c r="J56" s="13"/>
      <x:c r="K56" s="13"/>
      <x:c r="L56" s="13"/>
      <x:c r="M56" s="13"/>
      <x:c r="N56" s="9" t="str">
        <x:f>IF(COUNTA(B56:M56)=0,"",IF(A56="","Дата поза роком",IF(OR(IF(ISNUMBER(B56),OR(B56&lt;0,B56&gt;1000000000,ROUND(B56,2)&lt;&gt;B56),LEN(B56)&gt;0),IF(ISNUMBER(C56),OR(C56&lt;0,C56&gt;1000000000,ROUND(C56,2)&lt;&gt;C56),LEN(C56)&gt;0),IF(ISNUMBER(D56),OR(D56&lt;0,D56&gt;1000000000,ROUND(D56,2)&lt;&gt;D56),LEN(D56)&gt;0),IF(ISNUMBER(E56),OR(E56&lt;0,E56&gt;1000000000,ROUND(E56,2)&lt;&gt;E56),LEN(E56)&gt;0),IF(ISNUMBER(F56),OR(F56&lt;0,F56&gt;1000000000,ROUND(F56,2)&lt;&gt;F56),LEN(F56)&gt;0),IF(ISNUMBER(G56),OR(G56&lt;0,G56&gt;1000000000,ROUND(G56,2)&lt;&gt;G56),LEN(G56)&gt;0),IF(ISNUMBER(H56),OR(H56&lt;0,H56&gt;1000000000,ROUND(H56,2)&lt;&gt;H56),LEN(H56)&gt;0),IF(ISNUMBER(I56),OR(I56&lt;0,I56&gt;1000000000,ROUND(I56,2)&lt;&gt;I56),LEN(I56)&gt;0),IF(ISNUMBER(J56),OR(J56&lt;0,J56&gt;1000000000,ROUND(J56,2)&lt;&gt;J56),LEN(J56)&gt;0),IF(ISNUMBER(K56),OR(K56&lt;0,K56&gt;1000000000,ROUND(K56,2)&lt;&gt;K56),LEN(K56)&gt;0),IF(ISNUMBER(L56),OR(L56&lt;0,L56&gt;1000000000,ROUND(L56,2)&lt;&gt;L56),LEN(L56)&gt;0),IF(ISNUMBER(M56),OR(M56&lt;0,M56&gt;1000000000,ROUND(M56,2)&lt;&gt;M56),LEN(M56)&gt;0)),"Перевірте факт",IF(OR(AND(LEN(B56)&gt;0,'Налаштування'!G7&lt;&gt;"Готово"),AND(LEN(C56)&gt;0,'Налаштування'!G8&lt;&gt;"Готово"),AND(LEN(D56)&gt;0,'Налаштування'!G9&lt;&gt;"Готово"),AND(LEN(E56)&gt;0,'Налаштування'!G10&lt;&gt;"Готово"),AND(LEN(F56)&gt;0,'Налаштування'!G11&lt;&gt;"Готово"),AND(LEN(G56)&gt;0,'Налаштування'!G12&lt;&gt;"Готово"),AND(LEN(H56)&gt;0,'Налаштування'!G13&lt;&gt;"Готово"),AND(LEN(I56)&gt;0,'Налаштування'!G14&lt;&gt;"Готово"),AND(LEN(J56)&gt;0,'Налаштування'!G15&lt;&gt;"Готово"),AND(LEN(K56)&gt;0,'Налаштування'!G16&lt;&gt;"Готово"),AND(LEN(L56)&gt;0,'Налаштування'!G17&lt;&gt;"Готово"),AND(LEN(M56)&gt;0,'Налаштування'!G18&lt;&gt;"Готово")),"Показник не налаштовано","Готово"))))</x:f>
      </x:c>
    </x:row>
    <x:row r="57">
      <x:c r="A57" s="14" t="n">
        <x:f>IF('Налаштування'!$C$4&lt;&gt;"Готово","",IF(YEAR(DATE('Налаштування'!$B$4,1,51))='Налаштування'!$B$4,DATE('Налаштування'!$B$4,1,51),""))</x:f>
        <x:v>46073</x:v>
      </x:c>
      <x:c r="B57" s="13"/>
      <x:c r="C57" s="13"/>
      <x:c r="D57" s="13"/>
      <x:c r="E57" s="13"/>
      <x:c r="F57" s="13"/>
      <x:c r="G57" s="13"/>
      <x:c r="H57" s="13"/>
      <x:c r="I57" s="13"/>
      <x:c r="J57" s="13"/>
      <x:c r="K57" s="13"/>
      <x:c r="L57" s="13"/>
      <x:c r="M57" s="13"/>
      <x:c r="N57" s="9" t="str">
        <x:f>IF(COUNTA(B57:M57)=0,"",IF(A57="","Дата поза роком",IF(OR(IF(ISNUMBER(B57),OR(B57&lt;0,B57&gt;1000000000,ROUND(B57,2)&lt;&gt;B57),LEN(B57)&gt;0),IF(ISNUMBER(C57),OR(C57&lt;0,C57&gt;1000000000,ROUND(C57,2)&lt;&gt;C57),LEN(C57)&gt;0),IF(ISNUMBER(D57),OR(D57&lt;0,D57&gt;1000000000,ROUND(D57,2)&lt;&gt;D57),LEN(D57)&gt;0),IF(ISNUMBER(E57),OR(E57&lt;0,E57&gt;1000000000,ROUND(E57,2)&lt;&gt;E57),LEN(E57)&gt;0),IF(ISNUMBER(F57),OR(F57&lt;0,F57&gt;1000000000,ROUND(F57,2)&lt;&gt;F57),LEN(F57)&gt;0),IF(ISNUMBER(G57),OR(G57&lt;0,G57&gt;1000000000,ROUND(G57,2)&lt;&gt;G57),LEN(G57)&gt;0),IF(ISNUMBER(H57),OR(H57&lt;0,H57&gt;1000000000,ROUND(H57,2)&lt;&gt;H57),LEN(H57)&gt;0),IF(ISNUMBER(I57),OR(I57&lt;0,I57&gt;1000000000,ROUND(I57,2)&lt;&gt;I57),LEN(I57)&gt;0),IF(ISNUMBER(J57),OR(J57&lt;0,J57&gt;1000000000,ROUND(J57,2)&lt;&gt;J57),LEN(J57)&gt;0),IF(ISNUMBER(K57),OR(K57&lt;0,K57&gt;1000000000,ROUND(K57,2)&lt;&gt;K57),LEN(K57)&gt;0),IF(ISNUMBER(L57),OR(L57&lt;0,L57&gt;1000000000,ROUND(L57,2)&lt;&gt;L57),LEN(L57)&gt;0),IF(ISNUMBER(M57),OR(M57&lt;0,M57&gt;1000000000,ROUND(M57,2)&lt;&gt;M57),LEN(M57)&gt;0)),"Перевірте факт",IF(OR(AND(LEN(B57)&gt;0,'Налаштування'!G7&lt;&gt;"Готово"),AND(LEN(C57)&gt;0,'Налаштування'!G8&lt;&gt;"Готово"),AND(LEN(D57)&gt;0,'Налаштування'!G9&lt;&gt;"Готово"),AND(LEN(E57)&gt;0,'Налаштування'!G10&lt;&gt;"Готово"),AND(LEN(F57)&gt;0,'Налаштування'!G11&lt;&gt;"Готово"),AND(LEN(G57)&gt;0,'Налаштування'!G12&lt;&gt;"Готово"),AND(LEN(H57)&gt;0,'Налаштування'!G13&lt;&gt;"Готово"),AND(LEN(I57)&gt;0,'Налаштування'!G14&lt;&gt;"Готово"),AND(LEN(J57)&gt;0,'Налаштування'!G15&lt;&gt;"Готово"),AND(LEN(K57)&gt;0,'Налаштування'!G16&lt;&gt;"Готово"),AND(LEN(L57)&gt;0,'Налаштування'!G17&lt;&gt;"Готово"),AND(LEN(M57)&gt;0,'Налаштування'!G18&lt;&gt;"Готово")),"Показник не налаштовано","Готово"))))</x:f>
      </x:c>
    </x:row>
    <x:row r="58">
      <x:c r="A58" s="14" t="n">
        <x:f>IF('Налаштування'!$C$4&lt;&gt;"Готово","",IF(YEAR(DATE('Налаштування'!$B$4,1,52))='Налаштування'!$B$4,DATE('Налаштування'!$B$4,1,52),""))</x:f>
        <x:v>46074</x:v>
      </x:c>
      <x:c r="B58" s="13"/>
      <x:c r="C58" s="13"/>
      <x:c r="D58" s="13"/>
      <x:c r="E58" s="13"/>
      <x:c r="F58" s="13"/>
      <x:c r="G58" s="13"/>
      <x:c r="H58" s="13"/>
      <x:c r="I58" s="13"/>
      <x:c r="J58" s="13"/>
      <x:c r="K58" s="13"/>
      <x:c r="L58" s="13"/>
      <x:c r="M58" s="13"/>
      <x:c r="N58" s="9" t="str">
        <x:f>IF(COUNTA(B58:M58)=0,"",IF(A58="","Дата поза роком",IF(OR(IF(ISNUMBER(B58),OR(B58&lt;0,B58&gt;1000000000,ROUND(B58,2)&lt;&gt;B58),LEN(B58)&gt;0),IF(ISNUMBER(C58),OR(C58&lt;0,C58&gt;1000000000,ROUND(C58,2)&lt;&gt;C58),LEN(C58)&gt;0),IF(ISNUMBER(D58),OR(D58&lt;0,D58&gt;1000000000,ROUND(D58,2)&lt;&gt;D58),LEN(D58)&gt;0),IF(ISNUMBER(E58),OR(E58&lt;0,E58&gt;1000000000,ROUND(E58,2)&lt;&gt;E58),LEN(E58)&gt;0),IF(ISNUMBER(F58),OR(F58&lt;0,F58&gt;1000000000,ROUND(F58,2)&lt;&gt;F58),LEN(F58)&gt;0),IF(ISNUMBER(G58),OR(G58&lt;0,G58&gt;1000000000,ROUND(G58,2)&lt;&gt;G58),LEN(G58)&gt;0),IF(ISNUMBER(H58),OR(H58&lt;0,H58&gt;1000000000,ROUND(H58,2)&lt;&gt;H58),LEN(H58)&gt;0),IF(ISNUMBER(I58),OR(I58&lt;0,I58&gt;1000000000,ROUND(I58,2)&lt;&gt;I58),LEN(I58)&gt;0),IF(ISNUMBER(J58),OR(J58&lt;0,J58&gt;1000000000,ROUND(J58,2)&lt;&gt;J58),LEN(J58)&gt;0),IF(ISNUMBER(K58),OR(K58&lt;0,K58&gt;1000000000,ROUND(K58,2)&lt;&gt;K58),LEN(K58)&gt;0),IF(ISNUMBER(L58),OR(L58&lt;0,L58&gt;1000000000,ROUND(L58,2)&lt;&gt;L58),LEN(L58)&gt;0),IF(ISNUMBER(M58),OR(M58&lt;0,M58&gt;1000000000,ROUND(M58,2)&lt;&gt;M58),LEN(M58)&gt;0)),"Перевірте факт",IF(OR(AND(LEN(B58)&gt;0,'Налаштування'!G7&lt;&gt;"Готово"),AND(LEN(C58)&gt;0,'Налаштування'!G8&lt;&gt;"Готово"),AND(LEN(D58)&gt;0,'Налаштування'!G9&lt;&gt;"Готово"),AND(LEN(E58)&gt;0,'Налаштування'!G10&lt;&gt;"Готово"),AND(LEN(F58)&gt;0,'Налаштування'!G11&lt;&gt;"Готово"),AND(LEN(G58)&gt;0,'Налаштування'!G12&lt;&gt;"Готово"),AND(LEN(H58)&gt;0,'Налаштування'!G13&lt;&gt;"Готово"),AND(LEN(I58)&gt;0,'Налаштування'!G14&lt;&gt;"Готово"),AND(LEN(J58)&gt;0,'Налаштування'!G15&lt;&gt;"Готово"),AND(LEN(K58)&gt;0,'Налаштування'!G16&lt;&gt;"Готово"),AND(LEN(L58)&gt;0,'Налаштування'!G17&lt;&gt;"Готово"),AND(LEN(M58)&gt;0,'Налаштування'!G18&lt;&gt;"Готово")),"Показник не налаштовано","Готово"))))</x:f>
      </x:c>
    </x:row>
    <x:row r="59">
      <x:c r="A59" s="14" t="n">
        <x:f>IF('Налаштування'!$C$4&lt;&gt;"Готово","",IF(YEAR(DATE('Налаштування'!$B$4,1,53))='Налаштування'!$B$4,DATE('Налаштування'!$B$4,1,53),""))</x:f>
        <x:v>46075</x:v>
      </x:c>
      <x:c r="B59" s="13"/>
      <x:c r="C59" s="13"/>
      <x:c r="D59" s="13"/>
      <x:c r="E59" s="13"/>
      <x:c r="F59" s="13"/>
      <x:c r="G59" s="13"/>
      <x:c r="H59" s="13"/>
      <x:c r="I59" s="13"/>
      <x:c r="J59" s="13"/>
      <x:c r="K59" s="13"/>
      <x:c r="L59" s="13"/>
      <x:c r="M59" s="13"/>
      <x:c r="N59" s="9" t="str">
        <x:f>IF(COUNTA(B59:M59)=0,"",IF(A59="","Дата поза роком",IF(OR(IF(ISNUMBER(B59),OR(B59&lt;0,B59&gt;1000000000,ROUND(B59,2)&lt;&gt;B59),LEN(B59)&gt;0),IF(ISNUMBER(C59),OR(C59&lt;0,C59&gt;1000000000,ROUND(C59,2)&lt;&gt;C59),LEN(C59)&gt;0),IF(ISNUMBER(D59),OR(D59&lt;0,D59&gt;1000000000,ROUND(D59,2)&lt;&gt;D59),LEN(D59)&gt;0),IF(ISNUMBER(E59),OR(E59&lt;0,E59&gt;1000000000,ROUND(E59,2)&lt;&gt;E59),LEN(E59)&gt;0),IF(ISNUMBER(F59),OR(F59&lt;0,F59&gt;1000000000,ROUND(F59,2)&lt;&gt;F59),LEN(F59)&gt;0),IF(ISNUMBER(G59),OR(G59&lt;0,G59&gt;1000000000,ROUND(G59,2)&lt;&gt;G59),LEN(G59)&gt;0),IF(ISNUMBER(H59),OR(H59&lt;0,H59&gt;1000000000,ROUND(H59,2)&lt;&gt;H59),LEN(H59)&gt;0),IF(ISNUMBER(I59),OR(I59&lt;0,I59&gt;1000000000,ROUND(I59,2)&lt;&gt;I59),LEN(I59)&gt;0),IF(ISNUMBER(J59),OR(J59&lt;0,J59&gt;1000000000,ROUND(J59,2)&lt;&gt;J59),LEN(J59)&gt;0),IF(ISNUMBER(K59),OR(K59&lt;0,K59&gt;1000000000,ROUND(K59,2)&lt;&gt;K59),LEN(K59)&gt;0),IF(ISNUMBER(L59),OR(L59&lt;0,L59&gt;1000000000,ROUND(L59,2)&lt;&gt;L59),LEN(L59)&gt;0),IF(ISNUMBER(M59),OR(M59&lt;0,M59&gt;1000000000,ROUND(M59,2)&lt;&gt;M59),LEN(M59)&gt;0)),"Перевірте факт",IF(OR(AND(LEN(B59)&gt;0,'Налаштування'!G7&lt;&gt;"Готово"),AND(LEN(C59)&gt;0,'Налаштування'!G8&lt;&gt;"Готово"),AND(LEN(D59)&gt;0,'Налаштування'!G9&lt;&gt;"Готово"),AND(LEN(E59)&gt;0,'Налаштування'!G10&lt;&gt;"Готово"),AND(LEN(F59)&gt;0,'Налаштування'!G11&lt;&gt;"Готово"),AND(LEN(G59)&gt;0,'Налаштування'!G12&lt;&gt;"Готово"),AND(LEN(H59)&gt;0,'Налаштування'!G13&lt;&gt;"Готово"),AND(LEN(I59)&gt;0,'Налаштування'!G14&lt;&gt;"Готово"),AND(LEN(J59)&gt;0,'Налаштування'!G15&lt;&gt;"Готово"),AND(LEN(K59)&gt;0,'Налаштування'!G16&lt;&gt;"Готово"),AND(LEN(L59)&gt;0,'Налаштування'!G17&lt;&gt;"Готово"),AND(LEN(M59)&gt;0,'Налаштування'!G18&lt;&gt;"Готово")),"Показник не налаштовано","Готово"))))</x:f>
      </x:c>
    </x:row>
    <x:row r="60">
      <x:c r="A60" s="14" t="n">
        <x:f>IF('Налаштування'!$C$4&lt;&gt;"Готово","",IF(YEAR(DATE('Налаштування'!$B$4,1,54))='Налаштування'!$B$4,DATE('Налаштування'!$B$4,1,54),""))</x:f>
        <x:v>46076</x:v>
      </x:c>
      <x:c r="B60" s="13"/>
      <x:c r="C60" s="13"/>
      <x:c r="D60" s="13"/>
      <x:c r="E60" s="13"/>
      <x:c r="F60" s="13"/>
      <x:c r="G60" s="13"/>
      <x:c r="H60" s="13"/>
      <x:c r="I60" s="13"/>
      <x:c r="J60" s="13"/>
      <x:c r="K60" s="13"/>
      <x:c r="L60" s="13"/>
      <x:c r="M60" s="13"/>
      <x:c r="N60" s="9" t="str">
        <x:f>IF(COUNTA(B60:M60)=0,"",IF(A60="","Дата поза роком",IF(OR(IF(ISNUMBER(B60),OR(B60&lt;0,B60&gt;1000000000,ROUND(B60,2)&lt;&gt;B60),LEN(B60)&gt;0),IF(ISNUMBER(C60),OR(C60&lt;0,C60&gt;1000000000,ROUND(C60,2)&lt;&gt;C60),LEN(C60)&gt;0),IF(ISNUMBER(D60),OR(D60&lt;0,D60&gt;1000000000,ROUND(D60,2)&lt;&gt;D60),LEN(D60)&gt;0),IF(ISNUMBER(E60),OR(E60&lt;0,E60&gt;1000000000,ROUND(E60,2)&lt;&gt;E60),LEN(E60)&gt;0),IF(ISNUMBER(F60),OR(F60&lt;0,F60&gt;1000000000,ROUND(F60,2)&lt;&gt;F60),LEN(F60)&gt;0),IF(ISNUMBER(G60),OR(G60&lt;0,G60&gt;1000000000,ROUND(G60,2)&lt;&gt;G60),LEN(G60)&gt;0),IF(ISNUMBER(H60),OR(H60&lt;0,H60&gt;1000000000,ROUND(H60,2)&lt;&gt;H60),LEN(H60)&gt;0),IF(ISNUMBER(I60),OR(I60&lt;0,I60&gt;1000000000,ROUND(I60,2)&lt;&gt;I60),LEN(I60)&gt;0),IF(ISNUMBER(J60),OR(J60&lt;0,J60&gt;1000000000,ROUND(J60,2)&lt;&gt;J60),LEN(J60)&gt;0),IF(ISNUMBER(K60),OR(K60&lt;0,K60&gt;1000000000,ROUND(K60,2)&lt;&gt;K60),LEN(K60)&gt;0),IF(ISNUMBER(L60),OR(L60&lt;0,L60&gt;1000000000,ROUND(L60,2)&lt;&gt;L60),LEN(L60)&gt;0),IF(ISNUMBER(M60),OR(M60&lt;0,M60&gt;1000000000,ROUND(M60,2)&lt;&gt;M60),LEN(M60)&gt;0)),"Перевірте факт",IF(OR(AND(LEN(B60)&gt;0,'Налаштування'!G7&lt;&gt;"Готово"),AND(LEN(C60)&gt;0,'Налаштування'!G8&lt;&gt;"Готово"),AND(LEN(D60)&gt;0,'Налаштування'!G9&lt;&gt;"Готово"),AND(LEN(E60)&gt;0,'Налаштування'!G10&lt;&gt;"Готово"),AND(LEN(F60)&gt;0,'Налаштування'!G11&lt;&gt;"Готово"),AND(LEN(G60)&gt;0,'Налаштування'!G12&lt;&gt;"Готово"),AND(LEN(H60)&gt;0,'Налаштування'!G13&lt;&gt;"Готово"),AND(LEN(I60)&gt;0,'Налаштування'!G14&lt;&gt;"Готово"),AND(LEN(J60)&gt;0,'Налаштування'!G15&lt;&gt;"Готово"),AND(LEN(K60)&gt;0,'Налаштування'!G16&lt;&gt;"Готово"),AND(LEN(L60)&gt;0,'Налаштування'!G17&lt;&gt;"Готово"),AND(LEN(M60)&gt;0,'Налаштування'!G18&lt;&gt;"Готово")),"Показник не налаштовано","Готово"))))</x:f>
      </x:c>
    </x:row>
    <x:row r="61">
      <x:c r="A61" s="14" t="n">
        <x:f>IF('Налаштування'!$C$4&lt;&gt;"Готово","",IF(YEAR(DATE('Налаштування'!$B$4,1,55))='Налаштування'!$B$4,DATE('Налаштування'!$B$4,1,55),""))</x:f>
        <x:v>46077</x:v>
      </x:c>
      <x:c r="B61" s="13"/>
      <x:c r="C61" s="13"/>
      <x:c r="D61" s="13"/>
      <x:c r="E61" s="13"/>
      <x:c r="F61" s="13"/>
      <x:c r="G61" s="13"/>
      <x:c r="H61" s="13"/>
      <x:c r="I61" s="13"/>
      <x:c r="J61" s="13"/>
      <x:c r="K61" s="13"/>
      <x:c r="L61" s="13"/>
      <x:c r="M61" s="13"/>
      <x:c r="N61" s="9" t="str">
        <x:f>IF(COUNTA(B61:M61)=0,"",IF(A61="","Дата поза роком",IF(OR(IF(ISNUMBER(B61),OR(B61&lt;0,B61&gt;1000000000,ROUND(B61,2)&lt;&gt;B61),LEN(B61)&gt;0),IF(ISNUMBER(C61),OR(C61&lt;0,C61&gt;1000000000,ROUND(C61,2)&lt;&gt;C61),LEN(C61)&gt;0),IF(ISNUMBER(D61),OR(D61&lt;0,D61&gt;1000000000,ROUND(D61,2)&lt;&gt;D61),LEN(D61)&gt;0),IF(ISNUMBER(E61),OR(E61&lt;0,E61&gt;1000000000,ROUND(E61,2)&lt;&gt;E61),LEN(E61)&gt;0),IF(ISNUMBER(F61),OR(F61&lt;0,F61&gt;1000000000,ROUND(F61,2)&lt;&gt;F61),LEN(F61)&gt;0),IF(ISNUMBER(G61),OR(G61&lt;0,G61&gt;1000000000,ROUND(G61,2)&lt;&gt;G61),LEN(G61)&gt;0),IF(ISNUMBER(H61),OR(H61&lt;0,H61&gt;1000000000,ROUND(H61,2)&lt;&gt;H61),LEN(H61)&gt;0),IF(ISNUMBER(I61),OR(I61&lt;0,I61&gt;1000000000,ROUND(I61,2)&lt;&gt;I61),LEN(I61)&gt;0),IF(ISNUMBER(J61),OR(J61&lt;0,J61&gt;1000000000,ROUND(J61,2)&lt;&gt;J61),LEN(J61)&gt;0),IF(ISNUMBER(K61),OR(K61&lt;0,K61&gt;1000000000,ROUND(K61,2)&lt;&gt;K61),LEN(K61)&gt;0),IF(ISNUMBER(L61),OR(L61&lt;0,L61&gt;1000000000,ROUND(L61,2)&lt;&gt;L61),LEN(L61)&gt;0),IF(ISNUMBER(M61),OR(M61&lt;0,M61&gt;1000000000,ROUND(M61,2)&lt;&gt;M61),LEN(M61)&gt;0)),"Перевірте факт",IF(OR(AND(LEN(B61)&gt;0,'Налаштування'!G7&lt;&gt;"Готово"),AND(LEN(C61)&gt;0,'Налаштування'!G8&lt;&gt;"Готово"),AND(LEN(D61)&gt;0,'Налаштування'!G9&lt;&gt;"Готово"),AND(LEN(E61)&gt;0,'Налаштування'!G10&lt;&gt;"Готово"),AND(LEN(F61)&gt;0,'Налаштування'!G11&lt;&gt;"Готово"),AND(LEN(G61)&gt;0,'Налаштування'!G12&lt;&gt;"Готово"),AND(LEN(H61)&gt;0,'Налаштування'!G13&lt;&gt;"Готово"),AND(LEN(I61)&gt;0,'Налаштування'!G14&lt;&gt;"Готово"),AND(LEN(J61)&gt;0,'Налаштування'!G15&lt;&gt;"Готово"),AND(LEN(K61)&gt;0,'Налаштування'!G16&lt;&gt;"Готово"),AND(LEN(L61)&gt;0,'Налаштування'!G17&lt;&gt;"Готово"),AND(LEN(M61)&gt;0,'Налаштування'!G18&lt;&gt;"Готово")),"Показник не налаштовано","Готово"))))</x:f>
      </x:c>
    </x:row>
    <x:row r="62">
      <x:c r="A62" s="14" t="n">
        <x:f>IF('Налаштування'!$C$4&lt;&gt;"Готово","",IF(YEAR(DATE('Налаштування'!$B$4,1,56))='Налаштування'!$B$4,DATE('Налаштування'!$B$4,1,56),""))</x:f>
        <x:v>46078</x:v>
      </x:c>
      <x:c r="B62" s="13"/>
      <x:c r="C62" s="13"/>
      <x:c r="D62" s="13"/>
      <x:c r="E62" s="13"/>
      <x:c r="F62" s="13"/>
      <x:c r="G62" s="13"/>
      <x:c r="H62" s="13"/>
      <x:c r="I62" s="13"/>
      <x:c r="J62" s="13"/>
      <x:c r="K62" s="13"/>
      <x:c r="L62" s="13"/>
      <x:c r="M62" s="13"/>
      <x:c r="N62" s="9" t="str">
        <x:f>IF(COUNTA(B62:M62)=0,"",IF(A62="","Дата поза роком",IF(OR(IF(ISNUMBER(B62),OR(B62&lt;0,B62&gt;1000000000,ROUND(B62,2)&lt;&gt;B62),LEN(B62)&gt;0),IF(ISNUMBER(C62),OR(C62&lt;0,C62&gt;1000000000,ROUND(C62,2)&lt;&gt;C62),LEN(C62)&gt;0),IF(ISNUMBER(D62),OR(D62&lt;0,D62&gt;1000000000,ROUND(D62,2)&lt;&gt;D62),LEN(D62)&gt;0),IF(ISNUMBER(E62),OR(E62&lt;0,E62&gt;1000000000,ROUND(E62,2)&lt;&gt;E62),LEN(E62)&gt;0),IF(ISNUMBER(F62),OR(F62&lt;0,F62&gt;1000000000,ROUND(F62,2)&lt;&gt;F62),LEN(F62)&gt;0),IF(ISNUMBER(G62),OR(G62&lt;0,G62&gt;1000000000,ROUND(G62,2)&lt;&gt;G62),LEN(G62)&gt;0),IF(ISNUMBER(H62),OR(H62&lt;0,H62&gt;1000000000,ROUND(H62,2)&lt;&gt;H62),LEN(H62)&gt;0),IF(ISNUMBER(I62),OR(I62&lt;0,I62&gt;1000000000,ROUND(I62,2)&lt;&gt;I62),LEN(I62)&gt;0),IF(ISNUMBER(J62),OR(J62&lt;0,J62&gt;1000000000,ROUND(J62,2)&lt;&gt;J62),LEN(J62)&gt;0),IF(ISNUMBER(K62),OR(K62&lt;0,K62&gt;1000000000,ROUND(K62,2)&lt;&gt;K62),LEN(K62)&gt;0),IF(ISNUMBER(L62),OR(L62&lt;0,L62&gt;1000000000,ROUND(L62,2)&lt;&gt;L62),LEN(L62)&gt;0),IF(ISNUMBER(M62),OR(M62&lt;0,M62&gt;1000000000,ROUND(M62,2)&lt;&gt;M62),LEN(M62)&gt;0)),"Перевірте факт",IF(OR(AND(LEN(B62)&gt;0,'Налаштування'!G7&lt;&gt;"Готово"),AND(LEN(C62)&gt;0,'Налаштування'!G8&lt;&gt;"Готово"),AND(LEN(D62)&gt;0,'Налаштування'!G9&lt;&gt;"Готово"),AND(LEN(E62)&gt;0,'Налаштування'!G10&lt;&gt;"Готово"),AND(LEN(F62)&gt;0,'Налаштування'!G11&lt;&gt;"Готово"),AND(LEN(G62)&gt;0,'Налаштування'!G12&lt;&gt;"Готово"),AND(LEN(H62)&gt;0,'Налаштування'!G13&lt;&gt;"Готово"),AND(LEN(I62)&gt;0,'Налаштування'!G14&lt;&gt;"Готово"),AND(LEN(J62)&gt;0,'Налаштування'!G15&lt;&gt;"Готово"),AND(LEN(K62)&gt;0,'Налаштування'!G16&lt;&gt;"Готово"),AND(LEN(L62)&gt;0,'Налаштування'!G17&lt;&gt;"Готово"),AND(LEN(M62)&gt;0,'Налаштування'!G18&lt;&gt;"Готово")),"Показник не налаштовано","Готово"))))</x:f>
      </x:c>
    </x:row>
    <x:row r="63">
      <x:c r="A63" s="14" t="n">
        <x:f>IF('Налаштування'!$C$4&lt;&gt;"Готово","",IF(YEAR(DATE('Налаштування'!$B$4,1,57))='Налаштування'!$B$4,DATE('Налаштування'!$B$4,1,57),""))</x:f>
        <x:v>46079</x:v>
      </x:c>
      <x:c r="B63" s="13"/>
      <x:c r="C63" s="13"/>
      <x:c r="D63" s="13"/>
      <x:c r="E63" s="13"/>
      <x:c r="F63" s="13"/>
      <x:c r="G63" s="13"/>
      <x:c r="H63" s="13"/>
      <x:c r="I63" s="13"/>
      <x:c r="J63" s="13"/>
      <x:c r="K63" s="13"/>
      <x:c r="L63" s="13"/>
      <x:c r="M63" s="13"/>
      <x:c r="N63" s="9" t="str">
        <x:f>IF(COUNTA(B63:M63)=0,"",IF(A63="","Дата поза роком",IF(OR(IF(ISNUMBER(B63),OR(B63&lt;0,B63&gt;1000000000,ROUND(B63,2)&lt;&gt;B63),LEN(B63)&gt;0),IF(ISNUMBER(C63),OR(C63&lt;0,C63&gt;1000000000,ROUND(C63,2)&lt;&gt;C63),LEN(C63)&gt;0),IF(ISNUMBER(D63),OR(D63&lt;0,D63&gt;1000000000,ROUND(D63,2)&lt;&gt;D63),LEN(D63)&gt;0),IF(ISNUMBER(E63),OR(E63&lt;0,E63&gt;1000000000,ROUND(E63,2)&lt;&gt;E63),LEN(E63)&gt;0),IF(ISNUMBER(F63),OR(F63&lt;0,F63&gt;1000000000,ROUND(F63,2)&lt;&gt;F63),LEN(F63)&gt;0),IF(ISNUMBER(G63),OR(G63&lt;0,G63&gt;1000000000,ROUND(G63,2)&lt;&gt;G63),LEN(G63)&gt;0),IF(ISNUMBER(H63),OR(H63&lt;0,H63&gt;1000000000,ROUND(H63,2)&lt;&gt;H63),LEN(H63)&gt;0),IF(ISNUMBER(I63),OR(I63&lt;0,I63&gt;1000000000,ROUND(I63,2)&lt;&gt;I63),LEN(I63)&gt;0),IF(ISNUMBER(J63),OR(J63&lt;0,J63&gt;1000000000,ROUND(J63,2)&lt;&gt;J63),LEN(J63)&gt;0),IF(ISNUMBER(K63),OR(K63&lt;0,K63&gt;1000000000,ROUND(K63,2)&lt;&gt;K63),LEN(K63)&gt;0),IF(ISNUMBER(L63),OR(L63&lt;0,L63&gt;1000000000,ROUND(L63,2)&lt;&gt;L63),LEN(L63)&gt;0),IF(ISNUMBER(M63),OR(M63&lt;0,M63&gt;1000000000,ROUND(M63,2)&lt;&gt;M63),LEN(M63)&gt;0)),"Перевірте факт",IF(OR(AND(LEN(B63)&gt;0,'Налаштування'!G7&lt;&gt;"Готово"),AND(LEN(C63)&gt;0,'Налаштування'!G8&lt;&gt;"Готово"),AND(LEN(D63)&gt;0,'Налаштування'!G9&lt;&gt;"Готово"),AND(LEN(E63)&gt;0,'Налаштування'!G10&lt;&gt;"Готово"),AND(LEN(F63)&gt;0,'Налаштування'!G11&lt;&gt;"Готово"),AND(LEN(G63)&gt;0,'Налаштування'!G12&lt;&gt;"Готово"),AND(LEN(H63)&gt;0,'Налаштування'!G13&lt;&gt;"Готово"),AND(LEN(I63)&gt;0,'Налаштування'!G14&lt;&gt;"Готово"),AND(LEN(J63)&gt;0,'Налаштування'!G15&lt;&gt;"Готово"),AND(LEN(K63)&gt;0,'Налаштування'!G16&lt;&gt;"Готово"),AND(LEN(L63)&gt;0,'Налаштування'!G17&lt;&gt;"Готово"),AND(LEN(M63)&gt;0,'Налаштування'!G18&lt;&gt;"Готово")),"Показник не налаштовано","Готово"))))</x:f>
      </x:c>
    </x:row>
    <x:row r="64">
      <x:c r="A64" s="14" t="n">
        <x:f>IF('Налаштування'!$C$4&lt;&gt;"Готово","",IF(YEAR(DATE('Налаштування'!$B$4,1,58))='Налаштування'!$B$4,DATE('Налаштування'!$B$4,1,58),""))</x:f>
        <x:v>46080</x:v>
      </x:c>
      <x:c r="B64" s="13"/>
      <x:c r="C64" s="13"/>
      <x:c r="D64" s="13"/>
      <x:c r="E64" s="13"/>
      <x:c r="F64" s="13"/>
      <x:c r="G64" s="13"/>
      <x:c r="H64" s="13"/>
      <x:c r="I64" s="13"/>
      <x:c r="J64" s="13"/>
      <x:c r="K64" s="13"/>
      <x:c r="L64" s="13"/>
      <x:c r="M64" s="13"/>
      <x:c r="N64" s="9" t="str">
        <x:f>IF(COUNTA(B64:M64)=0,"",IF(A64="","Дата поза роком",IF(OR(IF(ISNUMBER(B64),OR(B64&lt;0,B64&gt;1000000000,ROUND(B64,2)&lt;&gt;B64),LEN(B64)&gt;0),IF(ISNUMBER(C64),OR(C64&lt;0,C64&gt;1000000000,ROUND(C64,2)&lt;&gt;C64),LEN(C64)&gt;0),IF(ISNUMBER(D64),OR(D64&lt;0,D64&gt;1000000000,ROUND(D64,2)&lt;&gt;D64),LEN(D64)&gt;0),IF(ISNUMBER(E64),OR(E64&lt;0,E64&gt;1000000000,ROUND(E64,2)&lt;&gt;E64),LEN(E64)&gt;0),IF(ISNUMBER(F64),OR(F64&lt;0,F64&gt;1000000000,ROUND(F64,2)&lt;&gt;F64),LEN(F64)&gt;0),IF(ISNUMBER(G64),OR(G64&lt;0,G64&gt;1000000000,ROUND(G64,2)&lt;&gt;G64),LEN(G64)&gt;0),IF(ISNUMBER(H64),OR(H64&lt;0,H64&gt;1000000000,ROUND(H64,2)&lt;&gt;H64),LEN(H64)&gt;0),IF(ISNUMBER(I64),OR(I64&lt;0,I64&gt;1000000000,ROUND(I64,2)&lt;&gt;I64),LEN(I64)&gt;0),IF(ISNUMBER(J64),OR(J64&lt;0,J64&gt;1000000000,ROUND(J64,2)&lt;&gt;J64),LEN(J64)&gt;0),IF(ISNUMBER(K64),OR(K64&lt;0,K64&gt;1000000000,ROUND(K64,2)&lt;&gt;K64),LEN(K64)&gt;0),IF(ISNUMBER(L64),OR(L64&lt;0,L64&gt;1000000000,ROUND(L64,2)&lt;&gt;L64),LEN(L64)&gt;0),IF(ISNUMBER(M64),OR(M64&lt;0,M64&gt;1000000000,ROUND(M64,2)&lt;&gt;M64),LEN(M64)&gt;0)),"Перевірте факт",IF(OR(AND(LEN(B64)&gt;0,'Налаштування'!G7&lt;&gt;"Готово"),AND(LEN(C64)&gt;0,'Налаштування'!G8&lt;&gt;"Готово"),AND(LEN(D64)&gt;0,'Налаштування'!G9&lt;&gt;"Готово"),AND(LEN(E64)&gt;0,'Налаштування'!G10&lt;&gt;"Готово"),AND(LEN(F64)&gt;0,'Налаштування'!G11&lt;&gt;"Готово"),AND(LEN(G64)&gt;0,'Налаштування'!G12&lt;&gt;"Готово"),AND(LEN(H64)&gt;0,'Налаштування'!G13&lt;&gt;"Готово"),AND(LEN(I64)&gt;0,'Налаштування'!G14&lt;&gt;"Готово"),AND(LEN(J64)&gt;0,'Налаштування'!G15&lt;&gt;"Готово"),AND(LEN(K64)&gt;0,'Налаштування'!G16&lt;&gt;"Готово"),AND(LEN(L64)&gt;0,'Налаштування'!G17&lt;&gt;"Готово"),AND(LEN(M64)&gt;0,'Налаштування'!G18&lt;&gt;"Готово")),"Показник не налаштовано","Готово"))))</x:f>
      </x:c>
    </x:row>
    <x:row r="65">
      <x:c r="A65" s="14" t="n">
        <x:f>IF('Налаштування'!$C$4&lt;&gt;"Готово","",IF(YEAR(DATE('Налаштування'!$B$4,1,59))='Налаштування'!$B$4,DATE('Налаштування'!$B$4,1,59),""))</x:f>
        <x:v>46081</x:v>
      </x:c>
      <x:c r="B65" s="13"/>
      <x:c r="C65" s="13"/>
      <x:c r="D65" s="13"/>
      <x:c r="E65" s="13"/>
      <x:c r="F65" s="13"/>
      <x:c r="G65" s="13"/>
      <x:c r="H65" s="13"/>
      <x:c r="I65" s="13"/>
      <x:c r="J65" s="13"/>
      <x:c r="K65" s="13"/>
      <x:c r="L65" s="13"/>
      <x:c r="M65" s="13"/>
      <x:c r="N65" s="9" t="str">
        <x:f>IF(COUNTA(B65:M65)=0,"",IF(A65="","Дата поза роком",IF(OR(IF(ISNUMBER(B65),OR(B65&lt;0,B65&gt;1000000000,ROUND(B65,2)&lt;&gt;B65),LEN(B65)&gt;0),IF(ISNUMBER(C65),OR(C65&lt;0,C65&gt;1000000000,ROUND(C65,2)&lt;&gt;C65),LEN(C65)&gt;0),IF(ISNUMBER(D65),OR(D65&lt;0,D65&gt;1000000000,ROUND(D65,2)&lt;&gt;D65),LEN(D65)&gt;0),IF(ISNUMBER(E65),OR(E65&lt;0,E65&gt;1000000000,ROUND(E65,2)&lt;&gt;E65),LEN(E65)&gt;0),IF(ISNUMBER(F65),OR(F65&lt;0,F65&gt;1000000000,ROUND(F65,2)&lt;&gt;F65),LEN(F65)&gt;0),IF(ISNUMBER(G65),OR(G65&lt;0,G65&gt;1000000000,ROUND(G65,2)&lt;&gt;G65),LEN(G65)&gt;0),IF(ISNUMBER(H65),OR(H65&lt;0,H65&gt;1000000000,ROUND(H65,2)&lt;&gt;H65),LEN(H65)&gt;0),IF(ISNUMBER(I65),OR(I65&lt;0,I65&gt;1000000000,ROUND(I65,2)&lt;&gt;I65),LEN(I65)&gt;0),IF(ISNUMBER(J65),OR(J65&lt;0,J65&gt;1000000000,ROUND(J65,2)&lt;&gt;J65),LEN(J65)&gt;0),IF(ISNUMBER(K65),OR(K65&lt;0,K65&gt;1000000000,ROUND(K65,2)&lt;&gt;K65),LEN(K65)&gt;0),IF(ISNUMBER(L65),OR(L65&lt;0,L65&gt;1000000000,ROUND(L65,2)&lt;&gt;L65),LEN(L65)&gt;0),IF(ISNUMBER(M65),OR(M65&lt;0,M65&gt;1000000000,ROUND(M65,2)&lt;&gt;M65),LEN(M65)&gt;0)),"Перевірте факт",IF(OR(AND(LEN(B65)&gt;0,'Налаштування'!G7&lt;&gt;"Готово"),AND(LEN(C65)&gt;0,'Налаштування'!G8&lt;&gt;"Готово"),AND(LEN(D65)&gt;0,'Налаштування'!G9&lt;&gt;"Готово"),AND(LEN(E65)&gt;0,'Налаштування'!G10&lt;&gt;"Готово"),AND(LEN(F65)&gt;0,'Налаштування'!G11&lt;&gt;"Готово"),AND(LEN(G65)&gt;0,'Налаштування'!G12&lt;&gt;"Готово"),AND(LEN(H65)&gt;0,'Налаштування'!G13&lt;&gt;"Готово"),AND(LEN(I65)&gt;0,'Налаштування'!G14&lt;&gt;"Готово"),AND(LEN(J65)&gt;0,'Налаштування'!G15&lt;&gt;"Готово"),AND(LEN(K65)&gt;0,'Налаштування'!G16&lt;&gt;"Готово"),AND(LEN(L65)&gt;0,'Налаштування'!G17&lt;&gt;"Готово"),AND(LEN(M65)&gt;0,'Налаштування'!G18&lt;&gt;"Готово")),"Показник не налаштовано","Готово"))))</x:f>
      </x:c>
    </x:row>
    <x:row r="66">
      <x:c r="A66" s="14" t="n">
        <x:f>IF('Налаштування'!$C$4&lt;&gt;"Готово","",IF(YEAR(DATE('Налаштування'!$B$4,1,60))='Налаштування'!$B$4,DATE('Налаштування'!$B$4,1,60),""))</x:f>
        <x:v>46082</x:v>
      </x:c>
      <x:c r="B66" s="13"/>
      <x:c r="C66" s="13"/>
      <x:c r="D66" s="13"/>
      <x:c r="E66" s="13"/>
      <x:c r="F66" s="13"/>
      <x:c r="G66" s="13"/>
      <x:c r="H66" s="13"/>
      <x:c r="I66" s="13"/>
      <x:c r="J66" s="13"/>
      <x:c r="K66" s="13"/>
      <x:c r="L66" s="13"/>
      <x:c r="M66" s="13"/>
      <x:c r="N66" s="9" t="str">
        <x:f>IF(COUNTA(B66:M66)=0,"",IF(A66="","Дата поза роком",IF(OR(IF(ISNUMBER(B66),OR(B66&lt;0,B66&gt;1000000000,ROUND(B66,2)&lt;&gt;B66),LEN(B66)&gt;0),IF(ISNUMBER(C66),OR(C66&lt;0,C66&gt;1000000000,ROUND(C66,2)&lt;&gt;C66),LEN(C66)&gt;0),IF(ISNUMBER(D66),OR(D66&lt;0,D66&gt;1000000000,ROUND(D66,2)&lt;&gt;D66),LEN(D66)&gt;0),IF(ISNUMBER(E66),OR(E66&lt;0,E66&gt;1000000000,ROUND(E66,2)&lt;&gt;E66),LEN(E66)&gt;0),IF(ISNUMBER(F66),OR(F66&lt;0,F66&gt;1000000000,ROUND(F66,2)&lt;&gt;F66),LEN(F66)&gt;0),IF(ISNUMBER(G66),OR(G66&lt;0,G66&gt;1000000000,ROUND(G66,2)&lt;&gt;G66),LEN(G66)&gt;0),IF(ISNUMBER(H66),OR(H66&lt;0,H66&gt;1000000000,ROUND(H66,2)&lt;&gt;H66),LEN(H66)&gt;0),IF(ISNUMBER(I66),OR(I66&lt;0,I66&gt;1000000000,ROUND(I66,2)&lt;&gt;I66),LEN(I66)&gt;0),IF(ISNUMBER(J66),OR(J66&lt;0,J66&gt;1000000000,ROUND(J66,2)&lt;&gt;J66),LEN(J66)&gt;0),IF(ISNUMBER(K66),OR(K66&lt;0,K66&gt;1000000000,ROUND(K66,2)&lt;&gt;K66),LEN(K66)&gt;0),IF(ISNUMBER(L66),OR(L66&lt;0,L66&gt;1000000000,ROUND(L66,2)&lt;&gt;L66),LEN(L66)&gt;0),IF(ISNUMBER(M66),OR(M66&lt;0,M66&gt;1000000000,ROUND(M66,2)&lt;&gt;M66),LEN(M66)&gt;0)),"Перевірте факт",IF(OR(AND(LEN(B66)&gt;0,'Налаштування'!G7&lt;&gt;"Готово"),AND(LEN(C66)&gt;0,'Налаштування'!G8&lt;&gt;"Готово"),AND(LEN(D66)&gt;0,'Налаштування'!G9&lt;&gt;"Готово"),AND(LEN(E66)&gt;0,'Налаштування'!G10&lt;&gt;"Готово"),AND(LEN(F66)&gt;0,'Налаштування'!G11&lt;&gt;"Готово"),AND(LEN(G66)&gt;0,'Налаштування'!G12&lt;&gt;"Готово"),AND(LEN(H66)&gt;0,'Налаштування'!G13&lt;&gt;"Готово"),AND(LEN(I66)&gt;0,'Налаштування'!G14&lt;&gt;"Готово"),AND(LEN(J66)&gt;0,'Налаштування'!G15&lt;&gt;"Готово"),AND(LEN(K66)&gt;0,'Налаштування'!G16&lt;&gt;"Готово"),AND(LEN(L66)&gt;0,'Налаштування'!G17&lt;&gt;"Готово"),AND(LEN(M66)&gt;0,'Налаштування'!G18&lt;&gt;"Готово")),"Показник не налаштовано","Готово"))))</x:f>
      </x:c>
    </x:row>
    <x:row r="67">
      <x:c r="A67" s="14" t="n">
        <x:f>IF('Налаштування'!$C$4&lt;&gt;"Готово","",IF(YEAR(DATE('Налаштування'!$B$4,1,61))='Налаштування'!$B$4,DATE('Налаштування'!$B$4,1,61),""))</x:f>
        <x:v>46083</x:v>
      </x:c>
      <x:c r="B67" s="13"/>
      <x:c r="C67" s="13"/>
      <x:c r="D67" s="13"/>
      <x:c r="E67" s="13"/>
      <x:c r="F67" s="13"/>
      <x:c r="G67" s="13"/>
      <x:c r="H67" s="13"/>
      <x:c r="I67" s="13"/>
      <x:c r="J67" s="13"/>
      <x:c r="K67" s="13"/>
      <x:c r="L67" s="13"/>
      <x:c r="M67" s="13"/>
      <x:c r="N67" s="9" t="str">
        <x:f>IF(COUNTA(B67:M67)=0,"",IF(A67="","Дата поза роком",IF(OR(IF(ISNUMBER(B67),OR(B67&lt;0,B67&gt;1000000000,ROUND(B67,2)&lt;&gt;B67),LEN(B67)&gt;0),IF(ISNUMBER(C67),OR(C67&lt;0,C67&gt;1000000000,ROUND(C67,2)&lt;&gt;C67),LEN(C67)&gt;0),IF(ISNUMBER(D67),OR(D67&lt;0,D67&gt;1000000000,ROUND(D67,2)&lt;&gt;D67),LEN(D67)&gt;0),IF(ISNUMBER(E67),OR(E67&lt;0,E67&gt;1000000000,ROUND(E67,2)&lt;&gt;E67),LEN(E67)&gt;0),IF(ISNUMBER(F67),OR(F67&lt;0,F67&gt;1000000000,ROUND(F67,2)&lt;&gt;F67),LEN(F67)&gt;0),IF(ISNUMBER(G67),OR(G67&lt;0,G67&gt;1000000000,ROUND(G67,2)&lt;&gt;G67),LEN(G67)&gt;0),IF(ISNUMBER(H67),OR(H67&lt;0,H67&gt;1000000000,ROUND(H67,2)&lt;&gt;H67),LEN(H67)&gt;0),IF(ISNUMBER(I67),OR(I67&lt;0,I67&gt;1000000000,ROUND(I67,2)&lt;&gt;I67),LEN(I67)&gt;0),IF(ISNUMBER(J67),OR(J67&lt;0,J67&gt;1000000000,ROUND(J67,2)&lt;&gt;J67),LEN(J67)&gt;0),IF(ISNUMBER(K67),OR(K67&lt;0,K67&gt;1000000000,ROUND(K67,2)&lt;&gt;K67),LEN(K67)&gt;0),IF(ISNUMBER(L67),OR(L67&lt;0,L67&gt;1000000000,ROUND(L67,2)&lt;&gt;L67),LEN(L67)&gt;0),IF(ISNUMBER(M67),OR(M67&lt;0,M67&gt;1000000000,ROUND(M67,2)&lt;&gt;M67),LEN(M67)&gt;0)),"Перевірте факт",IF(OR(AND(LEN(B67)&gt;0,'Налаштування'!G7&lt;&gt;"Готово"),AND(LEN(C67)&gt;0,'Налаштування'!G8&lt;&gt;"Готово"),AND(LEN(D67)&gt;0,'Налаштування'!G9&lt;&gt;"Готово"),AND(LEN(E67)&gt;0,'Налаштування'!G10&lt;&gt;"Готово"),AND(LEN(F67)&gt;0,'Налаштування'!G11&lt;&gt;"Готово"),AND(LEN(G67)&gt;0,'Налаштування'!G12&lt;&gt;"Готово"),AND(LEN(H67)&gt;0,'Налаштування'!G13&lt;&gt;"Готово"),AND(LEN(I67)&gt;0,'Налаштування'!G14&lt;&gt;"Готово"),AND(LEN(J67)&gt;0,'Налаштування'!G15&lt;&gt;"Готово"),AND(LEN(K67)&gt;0,'Налаштування'!G16&lt;&gt;"Готово"),AND(LEN(L67)&gt;0,'Налаштування'!G17&lt;&gt;"Готово"),AND(LEN(M67)&gt;0,'Налаштування'!G18&lt;&gt;"Готово")),"Показник не налаштовано","Готово"))))</x:f>
      </x:c>
    </x:row>
    <x:row r="68">
      <x:c r="A68" s="14" t="n">
        <x:f>IF('Налаштування'!$C$4&lt;&gt;"Готово","",IF(YEAR(DATE('Налаштування'!$B$4,1,62))='Налаштування'!$B$4,DATE('Налаштування'!$B$4,1,62),""))</x:f>
        <x:v>46084</x:v>
      </x:c>
      <x:c r="B68" s="13"/>
      <x:c r="C68" s="13"/>
      <x:c r="D68" s="13"/>
      <x:c r="E68" s="13"/>
      <x:c r="F68" s="13"/>
      <x:c r="G68" s="13"/>
      <x:c r="H68" s="13"/>
      <x:c r="I68" s="13"/>
      <x:c r="J68" s="13"/>
      <x:c r="K68" s="13"/>
      <x:c r="L68" s="13"/>
      <x:c r="M68" s="13"/>
      <x:c r="N68" s="9" t="str">
        <x:f>IF(COUNTA(B68:M68)=0,"",IF(A68="","Дата поза роком",IF(OR(IF(ISNUMBER(B68),OR(B68&lt;0,B68&gt;1000000000,ROUND(B68,2)&lt;&gt;B68),LEN(B68)&gt;0),IF(ISNUMBER(C68),OR(C68&lt;0,C68&gt;1000000000,ROUND(C68,2)&lt;&gt;C68),LEN(C68)&gt;0),IF(ISNUMBER(D68),OR(D68&lt;0,D68&gt;1000000000,ROUND(D68,2)&lt;&gt;D68),LEN(D68)&gt;0),IF(ISNUMBER(E68),OR(E68&lt;0,E68&gt;1000000000,ROUND(E68,2)&lt;&gt;E68),LEN(E68)&gt;0),IF(ISNUMBER(F68),OR(F68&lt;0,F68&gt;1000000000,ROUND(F68,2)&lt;&gt;F68),LEN(F68)&gt;0),IF(ISNUMBER(G68),OR(G68&lt;0,G68&gt;1000000000,ROUND(G68,2)&lt;&gt;G68),LEN(G68)&gt;0),IF(ISNUMBER(H68),OR(H68&lt;0,H68&gt;1000000000,ROUND(H68,2)&lt;&gt;H68),LEN(H68)&gt;0),IF(ISNUMBER(I68),OR(I68&lt;0,I68&gt;1000000000,ROUND(I68,2)&lt;&gt;I68),LEN(I68)&gt;0),IF(ISNUMBER(J68),OR(J68&lt;0,J68&gt;1000000000,ROUND(J68,2)&lt;&gt;J68),LEN(J68)&gt;0),IF(ISNUMBER(K68),OR(K68&lt;0,K68&gt;1000000000,ROUND(K68,2)&lt;&gt;K68),LEN(K68)&gt;0),IF(ISNUMBER(L68),OR(L68&lt;0,L68&gt;1000000000,ROUND(L68,2)&lt;&gt;L68),LEN(L68)&gt;0),IF(ISNUMBER(M68),OR(M68&lt;0,M68&gt;1000000000,ROUND(M68,2)&lt;&gt;M68),LEN(M68)&gt;0)),"Перевірте факт",IF(OR(AND(LEN(B68)&gt;0,'Налаштування'!G7&lt;&gt;"Готово"),AND(LEN(C68)&gt;0,'Налаштування'!G8&lt;&gt;"Готово"),AND(LEN(D68)&gt;0,'Налаштування'!G9&lt;&gt;"Готово"),AND(LEN(E68)&gt;0,'Налаштування'!G10&lt;&gt;"Готово"),AND(LEN(F68)&gt;0,'Налаштування'!G11&lt;&gt;"Готово"),AND(LEN(G68)&gt;0,'Налаштування'!G12&lt;&gt;"Готово"),AND(LEN(H68)&gt;0,'Налаштування'!G13&lt;&gt;"Готово"),AND(LEN(I68)&gt;0,'Налаштування'!G14&lt;&gt;"Готово"),AND(LEN(J68)&gt;0,'Налаштування'!G15&lt;&gt;"Готово"),AND(LEN(K68)&gt;0,'Налаштування'!G16&lt;&gt;"Готово"),AND(LEN(L68)&gt;0,'Налаштування'!G17&lt;&gt;"Готово"),AND(LEN(M68)&gt;0,'Налаштування'!G18&lt;&gt;"Готово")),"Показник не налаштовано","Готово"))))</x:f>
      </x:c>
    </x:row>
    <x:row r="69">
      <x:c r="A69" s="14" t="n">
        <x:f>IF('Налаштування'!$C$4&lt;&gt;"Готово","",IF(YEAR(DATE('Налаштування'!$B$4,1,63))='Налаштування'!$B$4,DATE('Налаштування'!$B$4,1,63),""))</x:f>
        <x:v>46085</x:v>
      </x:c>
      <x:c r="B69" s="13"/>
      <x:c r="C69" s="13"/>
      <x:c r="D69" s="13"/>
      <x:c r="E69" s="13"/>
      <x:c r="F69" s="13"/>
      <x:c r="G69" s="13"/>
      <x:c r="H69" s="13"/>
      <x:c r="I69" s="13"/>
      <x:c r="J69" s="13"/>
      <x:c r="K69" s="13"/>
      <x:c r="L69" s="13"/>
      <x:c r="M69" s="13"/>
      <x:c r="N69" s="9" t="str">
        <x:f>IF(COUNTA(B69:M69)=0,"",IF(A69="","Дата поза роком",IF(OR(IF(ISNUMBER(B69),OR(B69&lt;0,B69&gt;1000000000,ROUND(B69,2)&lt;&gt;B69),LEN(B69)&gt;0),IF(ISNUMBER(C69),OR(C69&lt;0,C69&gt;1000000000,ROUND(C69,2)&lt;&gt;C69),LEN(C69)&gt;0),IF(ISNUMBER(D69),OR(D69&lt;0,D69&gt;1000000000,ROUND(D69,2)&lt;&gt;D69),LEN(D69)&gt;0),IF(ISNUMBER(E69),OR(E69&lt;0,E69&gt;1000000000,ROUND(E69,2)&lt;&gt;E69),LEN(E69)&gt;0),IF(ISNUMBER(F69),OR(F69&lt;0,F69&gt;1000000000,ROUND(F69,2)&lt;&gt;F69),LEN(F69)&gt;0),IF(ISNUMBER(G69),OR(G69&lt;0,G69&gt;1000000000,ROUND(G69,2)&lt;&gt;G69),LEN(G69)&gt;0),IF(ISNUMBER(H69),OR(H69&lt;0,H69&gt;1000000000,ROUND(H69,2)&lt;&gt;H69),LEN(H69)&gt;0),IF(ISNUMBER(I69),OR(I69&lt;0,I69&gt;1000000000,ROUND(I69,2)&lt;&gt;I69),LEN(I69)&gt;0),IF(ISNUMBER(J69),OR(J69&lt;0,J69&gt;1000000000,ROUND(J69,2)&lt;&gt;J69),LEN(J69)&gt;0),IF(ISNUMBER(K69),OR(K69&lt;0,K69&gt;1000000000,ROUND(K69,2)&lt;&gt;K69),LEN(K69)&gt;0),IF(ISNUMBER(L69),OR(L69&lt;0,L69&gt;1000000000,ROUND(L69,2)&lt;&gt;L69),LEN(L69)&gt;0),IF(ISNUMBER(M69),OR(M69&lt;0,M69&gt;1000000000,ROUND(M69,2)&lt;&gt;M69),LEN(M69)&gt;0)),"Перевірте факт",IF(OR(AND(LEN(B69)&gt;0,'Налаштування'!G7&lt;&gt;"Готово"),AND(LEN(C69)&gt;0,'Налаштування'!G8&lt;&gt;"Готово"),AND(LEN(D69)&gt;0,'Налаштування'!G9&lt;&gt;"Готово"),AND(LEN(E69)&gt;0,'Налаштування'!G10&lt;&gt;"Готово"),AND(LEN(F69)&gt;0,'Налаштування'!G11&lt;&gt;"Готово"),AND(LEN(G69)&gt;0,'Налаштування'!G12&lt;&gt;"Готово"),AND(LEN(H69)&gt;0,'Налаштування'!G13&lt;&gt;"Готово"),AND(LEN(I69)&gt;0,'Налаштування'!G14&lt;&gt;"Готово"),AND(LEN(J69)&gt;0,'Налаштування'!G15&lt;&gt;"Готово"),AND(LEN(K69)&gt;0,'Налаштування'!G16&lt;&gt;"Готово"),AND(LEN(L69)&gt;0,'Налаштування'!G17&lt;&gt;"Готово"),AND(LEN(M69)&gt;0,'Налаштування'!G18&lt;&gt;"Готово")),"Показник не налаштовано","Готово"))))</x:f>
      </x:c>
    </x:row>
    <x:row r="70">
      <x:c r="A70" s="14" t="n">
        <x:f>IF('Налаштування'!$C$4&lt;&gt;"Готово","",IF(YEAR(DATE('Налаштування'!$B$4,1,64))='Налаштування'!$B$4,DATE('Налаштування'!$B$4,1,64),""))</x:f>
        <x:v>46086</x:v>
      </x:c>
      <x:c r="B70" s="13"/>
      <x:c r="C70" s="13"/>
      <x:c r="D70" s="13"/>
      <x:c r="E70" s="13"/>
      <x:c r="F70" s="13"/>
      <x:c r="G70" s="13"/>
      <x:c r="H70" s="13"/>
      <x:c r="I70" s="13"/>
      <x:c r="J70" s="13"/>
      <x:c r="K70" s="13"/>
      <x:c r="L70" s="13"/>
      <x:c r="M70" s="13"/>
      <x:c r="N70" s="9" t="str">
        <x:f>IF(COUNTA(B70:M70)=0,"",IF(A70="","Дата поза роком",IF(OR(IF(ISNUMBER(B70),OR(B70&lt;0,B70&gt;1000000000,ROUND(B70,2)&lt;&gt;B70),LEN(B70)&gt;0),IF(ISNUMBER(C70),OR(C70&lt;0,C70&gt;1000000000,ROUND(C70,2)&lt;&gt;C70),LEN(C70)&gt;0),IF(ISNUMBER(D70),OR(D70&lt;0,D70&gt;1000000000,ROUND(D70,2)&lt;&gt;D70),LEN(D70)&gt;0),IF(ISNUMBER(E70),OR(E70&lt;0,E70&gt;1000000000,ROUND(E70,2)&lt;&gt;E70),LEN(E70)&gt;0),IF(ISNUMBER(F70),OR(F70&lt;0,F70&gt;1000000000,ROUND(F70,2)&lt;&gt;F70),LEN(F70)&gt;0),IF(ISNUMBER(G70),OR(G70&lt;0,G70&gt;1000000000,ROUND(G70,2)&lt;&gt;G70),LEN(G70)&gt;0),IF(ISNUMBER(H70),OR(H70&lt;0,H70&gt;1000000000,ROUND(H70,2)&lt;&gt;H70),LEN(H70)&gt;0),IF(ISNUMBER(I70),OR(I70&lt;0,I70&gt;1000000000,ROUND(I70,2)&lt;&gt;I70),LEN(I70)&gt;0),IF(ISNUMBER(J70),OR(J70&lt;0,J70&gt;1000000000,ROUND(J70,2)&lt;&gt;J70),LEN(J70)&gt;0),IF(ISNUMBER(K70),OR(K70&lt;0,K70&gt;1000000000,ROUND(K70,2)&lt;&gt;K70),LEN(K70)&gt;0),IF(ISNUMBER(L70),OR(L70&lt;0,L70&gt;1000000000,ROUND(L70,2)&lt;&gt;L70),LEN(L70)&gt;0),IF(ISNUMBER(M70),OR(M70&lt;0,M70&gt;1000000000,ROUND(M70,2)&lt;&gt;M70),LEN(M70)&gt;0)),"Перевірте факт",IF(OR(AND(LEN(B70)&gt;0,'Налаштування'!G7&lt;&gt;"Готово"),AND(LEN(C70)&gt;0,'Налаштування'!G8&lt;&gt;"Готово"),AND(LEN(D70)&gt;0,'Налаштування'!G9&lt;&gt;"Готово"),AND(LEN(E70)&gt;0,'Налаштування'!G10&lt;&gt;"Готово"),AND(LEN(F70)&gt;0,'Налаштування'!G11&lt;&gt;"Готово"),AND(LEN(G70)&gt;0,'Налаштування'!G12&lt;&gt;"Готово"),AND(LEN(H70)&gt;0,'Налаштування'!G13&lt;&gt;"Готово"),AND(LEN(I70)&gt;0,'Налаштування'!G14&lt;&gt;"Готово"),AND(LEN(J70)&gt;0,'Налаштування'!G15&lt;&gt;"Готово"),AND(LEN(K70)&gt;0,'Налаштування'!G16&lt;&gt;"Готово"),AND(LEN(L70)&gt;0,'Налаштування'!G17&lt;&gt;"Готово"),AND(LEN(M70)&gt;0,'Налаштування'!G18&lt;&gt;"Готово")),"Показник не налаштовано","Готово"))))</x:f>
      </x:c>
    </x:row>
    <x:row r="71">
      <x:c r="A71" s="14" t="n">
        <x:f>IF('Налаштування'!$C$4&lt;&gt;"Готово","",IF(YEAR(DATE('Налаштування'!$B$4,1,65))='Налаштування'!$B$4,DATE('Налаштування'!$B$4,1,65),""))</x:f>
        <x:v>46087</x:v>
      </x:c>
      <x:c r="B71" s="13"/>
      <x:c r="C71" s="13"/>
      <x:c r="D71" s="13"/>
      <x:c r="E71" s="13"/>
      <x:c r="F71" s="13"/>
      <x:c r="G71" s="13"/>
      <x:c r="H71" s="13"/>
      <x:c r="I71" s="13"/>
      <x:c r="J71" s="13"/>
      <x:c r="K71" s="13"/>
      <x:c r="L71" s="13"/>
      <x:c r="M71" s="13"/>
      <x:c r="N71" s="9" t="str">
        <x:f>IF(COUNTA(B71:M71)=0,"",IF(A71="","Дата поза роком",IF(OR(IF(ISNUMBER(B71),OR(B71&lt;0,B71&gt;1000000000,ROUND(B71,2)&lt;&gt;B71),LEN(B71)&gt;0),IF(ISNUMBER(C71),OR(C71&lt;0,C71&gt;1000000000,ROUND(C71,2)&lt;&gt;C71),LEN(C71)&gt;0),IF(ISNUMBER(D71),OR(D71&lt;0,D71&gt;1000000000,ROUND(D71,2)&lt;&gt;D71),LEN(D71)&gt;0),IF(ISNUMBER(E71),OR(E71&lt;0,E71&gt;1000000000,ROUND(E71,2)&lt;&gt;E71),LEN(E71)&gt;0),IF(ISNUMBER(F71),OR(F71&lt;0,F71&gt;1000000000,ROUND(F71,2)&lt;&gt;F71),LEN(F71)&gt;0),IF(ISNUMBER(G71),OR(G71&lt;0,G71&gt;1000000000,ROUND(G71,2)&lt;&gt;G71),LEN(G71)&gt;0),IF(ISNUMBER(H71),OR(H71&lt;0,H71&gt;1000000000,ROUND(H71,2)&lt;&gt;H71),LEN(H71)&gt;0),IF(ISNUMBER(I71),OR(I71&lt;0,I71&gt;1000000000,ROUND(I71,2)&lt;&gt;I71),LEN(I71)&gt;0),IF(ISNUMBER(J71),OR(J71&lt;0,J71&gt;1000000000,ROUND(J71,2)&lt;&gt;J71),LEN(J71)&gt;0),IF(ISNUMBER(K71),OR(K71&lt;0,K71&gt;1000000000,ROUND(K71,2)&lt;&gt;K71),LEN(K71)&gt;0),IF(ISNUMBER(L71),OR(L71&lt;0,L71&gt;1000000000,ROUND(L71,2)&lt;&gt;L71),LEN(L71)&gt;0),IF(ISNUMBER(M71),OR(M71&lt;0,M71&gt;1000000000,ROUND(M71,2)&lt;&gt;M71),LEN(M71)&gt;0)),"Перевірте факт",IF(OR(AND(LEN(B71)&gt;0,'Налаштування'!G7&lt;&gt;"Готово"),AND(LEN(C71)&gt;0,'Налаштування'!G8&lt;&gt;"Готово"),AND(LEN(D71)&gt;0,'Налаштування'!G9&lt;&gt;"Готово"),AND(LEN(E71)&gt;0,'Налаштування'!G10&lt;&gt;"Готово"),AND(LEN(F71)&gt;0,'Налаштування'!G11&lt;&gt;"Готово"),AND(LEN(G71)&gt;0,'Налаштування'!G12&lt;&gt;"Готово"),AND(LEN(H71)&gt;0,'Налаштування'!G13&lt;&gt;"Готово"),AND(LEN(I71)&gt;0,'Налаштування'!G14&lt;&gt;"Готово"),AND(LEN(J71)&gt;0,'Налаштування'!G15&lt;&gt;"Готово"),AND(LEN(K71)&gt;0,'Налаштування'!G16&lt;&gt;"Готово"),AND(LEN(L71)&gt;0,'Налаштування'!G17&lt;&gt;"Готово"),AND(LEN(M71)&gt;0,'Налаштування'!G18&lt;&gt;"Готово")),"Показник не налаштовано","Готово"))))</x:f>
      </x:c>
    </x:row>
    <x:row r="72">
      <x:c r="A72" s="14" t="n">
        <x:f>IF('Налаштування'!$C$4&lt;&gt;"Готово","",IF(YEAR(DATE('Налаштування'!$B$4,1,66))='Налаштування'!$B$4,DATE('Налаштування'!$B$4,1,66),""))</x:f>
        <x:v>46088</x:v>
      </x:c>
      <x:c r="B72" s="13"/>
      <x:c r="C72" s="13"/>
      <x:c r="D72" s="13"/>
      <x:c r="E72" s="13"/>
      <x:c r="F72" s="13"/>
      <x:c r="G72" s="13"/>
      <x:c r="H72" s="13"/>
      <x:c r="I72" s="13"/>
      <x:c r="J72" s="13"/>
      <x:c r="K72" s="13"/>
      <x:c r="L72" s="13"/>
      <x:c r="M72" s="13"/>
      <x:c r="N72" s="9" t="str">
        <x:f>IF(COUNTA(B72:M72)=0,"",IF(A72="","Дата поза роком",IF(OR(IF(ISNUMBER(B72),OR(B72&lt;0,B72&gt;1000000000,ROUND(B72,2)&lt;&gt;B72),LEN(B72)&gt;0),IF(ISNUMBER(C72),OR(C72&lt;0,C72&gt;1000000000,ROUND(C72,2)&lt;&gt;C72),LEN(C72)&gt;0),IF(ISNUMBER(D72),OR(D72&lt;0,D72&gt;1000000000,ROUND(D72,2)&lt;&gt;D72),LEN(D72)&gt;0),IF(ISNUMBER(E72),OR(E72&lt;0,E72&gt;1000000000,ROUND(E72,2)&lt;&gt;E72),LEN(E72)&gt;0),IF(ISNUMBER(F72),OR(F72&lt;0,F72&gt;1000000000,ROUND(F72,2)&lt;&gt;F72),LEN(F72)&gt;0),IF(ISNUMBER(G72),OR(G72&lt;0,G72&gt;1000000000,ROUND(G72,2)&lt;&gt;G72),LEN(G72)&gt;0),IF(ISNUMBER(H72),OR(H72&lt;0,H72&gt;1000000000,ROUND(H72,2)&lt;&gt;H72),LEN(H72)&gt;0),IF(ISNUMBER(I72),OR(I72&lt;0,I72&gt;1000000000,ROUND(I72,2)&lt;&gt;I72),LEN(I72)&gt;0),IF(ISNUMBER(J72),OR(J72&lt;0,J72&gt;1000000000,ROUND(J72,2)&lt;&gt;J72),LEN(J72)&gt;0),IF(ISNUMBER(K72),OR(K72&lt;0,K72&gt;1000000000,ROUND(K72,2)&lt;&gt;K72),LEN(K72)&gt;0),IF(ISNUMBER(L72),OR(L72&lt;0,L72&gt;1000000000,ROUND(L72,2)&lt;&gt;L72),LEN(L72)&gt;0),IF(ISNUMBER(M72),OR(M72&lt;0,M72&gt;1000000000,ROUND(M72,2)&lt;&gt;M72),LEN(M72)&gt;0)),"Перевірте факт",IF(OR(AND(LEN(B72)&gt;0,'Налаштування'!G7&lt;&gt;"Готово"),AND(LEN(C72)&gt;0,'Налаштування'!G8&lt;&gt;"Готово"),AND(LEN(D72)&gt;0,'Налаштування'!G9&lt;&gt;"Готово"),AND(LEN(E72)&gt;0,'Налаштування'!G10&lt;&gt;"Готово"),AND(LEN(F72)&gt;0,'Налаштування'!G11&lt;&gt;"Готово"),AND(LEN(G72)&gt;0,'Налаштування'!G12&lt;&gt;"Готово"),AND(LEN(H72)&gt;0,'Налаштування'!G13&lt;&gt;"Готово"),AND(LEN(I72)&gt;0,'Налаштування'!G14&lt;&gt;"Готово"),AND(LEN(J72)&gt;0,'Налаштування'!G15&lt;&gt;"Готово"),AND(LEN(K72)&gt;0,'Налаштування'!G16&lt;&gt;"Готово"),AND(LEN(L72)&gt;0,'Налаштування'!G17&lt;&gt;"Готово"),AND(LEN(M72)&gt;0,'Налаштування'!G18&lt;&gt;"Готово")),"Показник не налаштовано","Готово"))))</x:f>
      </x:c>
    </x:row>
    <x:row r="73">
      <x:c r="A73" s="14" t="n">
        <x:f>IF('Налаштування'!$C$4&lt;&gt;"Готово","",IF(YEAR(DATE('Налаштування'!$B$4,1,67))='Налаштування'!$B$4,DATE('Налаштування'!$B$4,1,67),""))</x:f>
        <x:v>46089</x:v>
      </x:c>
      <x:c r="B73" s="13"/>
      <x:c r="C73" s="13"/>
      <x:c r="D73" s="13"/>
      <x:c r="E73" s="13"/>
      <x:c r="F73" s="13"/>
      <x:c r="G73" s="13"/>
      <x:c r="H73" s="13"/>
      <x:c r="I73" s="13"/>
      <x:c r="J73" s="13"/>
      <x:c r="K73" s="13"/>
      <x:c r="L73" s="13"/>
      <x:c r="M73" s="13"/>
      <x:c r="N73" s="9" t="str">
        <x:f>IF(COUNTA(B73:M73)=0,"",IF(A73="","Дата поза роком",IF(OR(IF(ISNUMBER(B73),OR(B73&lt;0,B73&gt;1000000000,ROUND(B73,2)&lt;&gt;B73),LEN(B73)&gt;0),IF(ISNUMBER(C73),OR(C73&lt;0,C73&gt;1000000000,ROUND(C73,2)&lt;&gt;C73),LEN(C73)&gt;0),IF(ISNUMBER(D73),OR(D73&lt;0,D73&gt;1000000000,ROUND(D73,2)&lt;&gt;D73),LEN(D73)&gt;0),IF(ISNUMBER(E73),OR(E73&lt;0,E73&gt;1000000000,ROUND(E73,2)&lt;&gt;E73),LEN(E73)&gt;0),IF(ISNUMBER(F73),OR(F73&lt;0,F73&gt;1000000000,ROUND(F73,2)&lt;&gt;F73),LEN(F73)&gt;0),IF(ISNUMBER(G73),OR(G73&lt;0,G73&gt;1000000000,ROUND(G73,2)&lt;&gt;G73),LEN(G73)&gt;0),IF(ISNUMBER(H73),OR(H73&lt;0,H73&gt;1000000000,ROUND(H73,2)&lt;&gt;H73),LEN(H73)&gt;0),IF(ISNUMBER(I73),OR(I73&lt;0,I73&gt;1000000000,ROUND(I73,2)&lt;&gt;I73),LEN(I73)&gt;0),IF(ISNUMBER(J73),OR(J73&lt;0,J73&gt;1000000000,ROUND(J73,2)&lt;&gt;J73),LEN(J73)&gt;0),IF(ISNUMBER(K73),OR(K73&lt;0,K73&gt;1000000000,ROUND(K73,2)&lt;&gt;K73),LEN(K73)&gt;0),IF(ISNUMBER(L73),OR(L73&lt;0,L73&gt;1000000000,ROUND(L73,2)&lt;&gt;L73),LEN(L73)&gt;0),IF(ISNUMBER(M73),OR(M73&lt;0,M73&gt;1000000000,ROUND(M73,2)&lt;&gt;M73),LEN(M73)&gt;0)),"Перевірте факт",IF(OR(AND(LEN(B73)&gt;0,'Налаштування'!G7&lt;&gt;"Готово"),AND(LEN(C73)&gt;0,'Налаштування'!G8&lt;&gt;"Готово"),AND(LEN(D73)&gt;0,'Налаштування'!G9&lt;&gt;"Готово"),AND(LEN(E73)&gt;0,'Налаштування'!G10&lt;&gt;"Готово"),AND(LEN(F73)&gt;0,'Налаштування'!G11&lt;&gt;"Готово"),AND(LEN(G73)&gt;0,'Налаштування'!G12&lt;&gt;"Готово"),AND(LEN(H73)&gt;0,'Налаштування'!G13&lt;&gt;"Готово"),AND(LEN(I73)&gt;0,'Налаштування'!G14&lt;&gt;"Готово"),AND(LEN(J73)&gt;0,'Налаштування'!G15&lt;&gt;"Готово"),AND(LEN(K73)&gt;0,'Налаштування'!G16&lt;&gt;"Готово"),AND(LEN(L73)&gt;0,'Налаштування'!G17&lt;&gt;"Готово"),AND(LEN(M73)&gt;0,'Налаштування'!G18&lt;&gt;"Готово")),"Показник не налаштовано","Готово"))))</x:f>
      </x:c>
    </x:row>
    <x:row r="74">
      <x:c r="A74" s="14" t="n">
        <x:f>IF('Налаштування'!$C$4&lt;&gt;"Готово","",IF(YEAR(DATE('Налаштування'!$B$4,1,68))='Налаштування'!$B$4,DATE('Налаштування'!$B$4,1,68),""))</x:f>
        <x:v>46090</x:v>
      </x:c>
      <x:c r="B74" s="13"/>
      <x:c r="C74" s="13"/>
      <x:c r="D74" s="13"/>
      <x:c r="E74" s="13"/>
      <x:c r="F74" s="13"/>
      <x:c r="G74" s="13"/>
      <x:c r="H74" s="13"/>
      <x:c r="I74" s="13"/>
      <x:c r="J74" s="13"/>
      <x:c r="K74" s="13"/>
      <x:c r="L74" s="13"/>
      <x:c r="M74" s="13"/>
      <x:c r="N74" s="9" t="str">
        <x:f>IF(COUNTA(B74:M74)=0,"",IF(A74="","Дата поза роком",IF(OR(IF(ISNUMBER(B74),OR(B74&lt;0,B74&gt;1000000000,ROUND(B74,2)&lt;&gt;B74),LEN(B74)&gt;0),IF(ISNUMBER(C74),OR(C74&lt;0,C74&gt;1000000000,ROUND(C74,2)&lt;&gt;C74),LEN(C74)&gt;0),IF(ISNUMBER(D74),OR(D74&lt;0,D74&gt;1000000000,ROUND(D74,2)&lt;&gt;D74),LEN(D74)&gt;0),IF(ISNUMBER(E74),OR(E74&lt;0,E74&gt;1000000000,ROUND(E74,2)&lt;&gt;E74),LEN(E74)&gt;0),IF(ISNUMBER(F74),OR(F74&lt;0,F74&gt;1000000000,ROUND(F74,2)&lt;&gt;F74),LEN(F74)&gt;0),IF(ISNUMBER(G74),OR(G74&lt;0,G74&gt;1000000000,ROUND(G74,2)&lt;&gt;G74),LEN(G74)&gt;0),IF(ISNUMBER(H74),OR(H74&lt;0,H74&gt;1000000000,ROUND(H74,2)&lt;&gt;H74),LEN(H74)&gt;0),IF(ISNUMBER(I74),OR(I74&lt;0,I74&gt;1000000000,ROUND(I74,2)&lt;&gt;I74),LEN(I74)&gt;0),IF(ISNUMBER(J74),OR(J74&lt;0,J74&gt;1000000000,ROUND(J74,2)&lt;&gt;J74),LEN(J74)&gt;0),IF(ISNUMBER(K74),OR(K74&lt;0,K74&gt;1000000000,ROUND(K74,2)&lt;&gt;K74),LEN(K74)&gt;0),IF(ISNUMBER(L74),OR(L74&lt;0,L74&gt;1000000000,ROUND(L74,2)&lt;&gt;L74),LEN(L74)&gt;0),IF(ISNUMBER(M74),OR(M74&lt;0,M74&gt;1000000000,ROUND(M74,2)&lt;&gt;M74),LEN(M74)&gt;0)),"Перевірте факт",IF(OR(AND(LEN(B74)&gt;0,'Налаштування'!G7&lt;&gt;"Готово"),AND(LEN(C74)&gt;0,'Налаштування'!G8&lt;&gt;"Готово"),AND(LEN(D74)&gt;0,'Налаштування'!G9&lt;&gt;"Готово"),AND(LEN(E74)&gt;0,'Налаштування'!G10&lt;&gt;"Готово"),AND(LEN(F74)&gt;0,'Налаштування'!G11&lt;&gt;"Готово"),AND(LEN(G74)&gt;0,'Налаштування'!G12&lt;&gt;"Готово"),AND(LEN(H74)&gt;0,'Налаштування'!G13&lt;&gt;"Готово"),AND(LEN(I74)&gt;0,'Налаштування'!G14&lt;&gt;"Готово"),AND(LEN(J74)&gt;0,'Налаштування'!G15&lt;&gt;"Готово"),AND(LEN(K74)&gt;0,'Налаштування'!G16&lt;&gt;"Готово"),AND(LEN(L74)&gt;0,'Налаштування'!G17&lt;&gt;"Готово"),AND(LEN(M74)&gt;0,'Налаштування'!G18&lt;&gt;"Готово")),"Показник не налаштовано","Готово"))))</x:f>
      </x:c>
    </x:row>
    <x:row r="75">
      <x:c r="A75" s="14" t="n">
        <x:f>IF('Налаштування'!$C$4&lt;&gt;"Готово","",IF(YEAR(DATE('Налаштування'!$B$4,1,69))='Налаштування'!$B$4,DATE('Налаштування'!$B$4,1,69),""))</x:f>
        <x:v>46091</x:v>
      </x:c>
      <x:c r="B75" s="13"/>
      <x:c r="C75" s="13"/>
      <x:c r="D75" s="13"/>
      <x:c r="E75" s="13"/>
      <x:c r="F75" s="13"/>
      <x:c r="G75" s="13"/>
      <x:c r="H75" s="13"/>
      <x:c r="I75" s="13"/>
      <x:c r="J75" s="13"/>
      <x:c r="K75" s="13"/>
      <x:c r="L75" s="13"/>
      <x:c r="M75" s="13"/>
      <x:c r="N75" s="9" t="str">
        <x:f>IF(COUNTA(B75:M75)=0,"",IF(A75="","Дата поза роком",IF(OR(IF(ISNUMBER(B75),OR(B75&lt;0,B75&gt;1000000000,ROUND(B75,2)&lt;&gt;B75),LEN(B75)&gt;0),IF(ISNUMBER(C75),OR(C75&lt;0,C75&gt;1000000000,ROUND(C75,2)&lt;&gt;C75),LEN(C75)&gt;0),IF(ISNUMBER(D75),OR(D75&lt;0,D75&gt;1000000000,ROUND(D75,2)&lt;&gt;D75),LEN(D75)&gt;0),IF(ISNUMBER(E75),OR(E75&lt;0,E75&gt;1000000000,ROUND(E75,2)&lt;&gt;E75),LEN(E75)&gt;0),IF(ISNUMBER(F75),OR(F75&lt;0,F75&gt;1000000000,ROUND(F75,2)&lt;&gt;F75),LEN(F75)&gt;0),IF(ISNUMBER(G75),OR(G75&lt;0,G75&gt;1000000000,ROUND(G75,2)&lt;&gt;G75),LEN(G75)&gt;0),IF(ISNUMBER(H75),OR(H75&lt;0,H75&gt;1000000000,ROUND(H75,2)&lt;&gt;H75),LEN(H75)&gt;0),IF(ISNUMBER(I75),OR(I75&lt;0,I75&gt;1000000000,ROUND(I75,2)&lt;&gt;I75),LEN(I75)&gt;0),IF(ISNUMBER(J75),OR(J75&lt;0,J75&gt;1000000000,ROUND(J75,2)&lt;&gt;J75),LEN(J75)&gt;0),IF(ISNUMBER(K75),OR(K75&lt;0,K75&gt;1000000000,ROUND(K75,2)&lt;&gt;K75),LEN(K75)&gt;0),IF(ISNUMBER(L75),OR(L75&lt;0,L75&gt;1000000000,ROUND(L75,2)&lt;&gt;L75),LEN(L75)&gt;0),IF(ISNUMBER(M75),OR(M75&lt;0,M75&gt;1000000000,ROUND(M75,2)&lt;&gt;M75),LEN(M75)&gt;0)),"Перевірте факт",IF(OR(AND(LEN(B75)&gt;0,'Налаштування'!G7&lt;&gt;"Готово"),AND(LEN(C75)&gt;0,'Налаштування'!G8&lt;&gt;"Готово"),AND(LEN(D75)&gt;0,'Налаштування'!G9&lt;&gt;"Готово"),AND(LEN(E75)&gt;0,'Налаштування'!G10&lt;&gt;"Готово"),AND(LEN(F75)&gt;0,'Налаштування'!G11&lt;&gt;"Готово"),AND(LEN(G75)&gt;0,'Налаштування'!G12&lt;&gt;"Готово"),AND(LEN(H75)&gt;0,'Налаштування'!G13&lt;&gt;"Готово"),AND(LEN(I75)&gt;0,'Налаштування'!G14&lt;&gt;"Готово"),AND(LEN(J75)&gt;0,'Налаштування'!G15&lt;&gt;"Готово"),AND(LEN(K75)&gt;0,'Налаштування'!G16&lt;&gt;"Готово"),AND(LEN(L75)&gt;0,'Налаштування'!G17&lt;&gt;"Готово"),AND(LEN(M75)&gt;0,'Налаштування'!G18&lt;&gt;"Готово")),"Показник не налаштовано","Готово"))))</x:f>
      </x:c>
    </x:row>
    <x:row r="76">
      <x:c r="A76" s="14" t="n">
        <x:f>IF('Налаштування'!$C$4&lt;&gt;"Готово","",IF(YEAR(DATE('Налаштування'!$B$4,1,70))='Налаштування'!$B$4,DATE('Налаштування'!$B$4,1,70),""))</x:f>
        <x:v>46092</x:v>
      </x:c>
      <x:c r="B76" s="13"/>
      <x:c r="C76" s="13"/>
      <x:c r="D76" s="13"/>
      <x:c r="E76" s="13"/>
      <x:c r="F76" s="13"/>
      <x:c r="G76" s="13"/>
      <x:c r="H76" s="13"/>
      <x:c r="I76" s="13"/>
      <x:c r="J76" s="13"/>
      <x:c r="K76" s="13"/>
      <x:c r="L76" s="13"/>
      <x:c r="M76" s="13"/>
      <x:c r="N76" s="9" t="str">
        <x:f>IF(COUNTA(B76:M76)=0,"",IF(A76="","Дата поза роком",IF(OR(IF(ISNUMBER(B76),OR(B76&lt;0,B76&gt;1000000000,ROUND(B76,2)&lt;&gt;B76),LEN(B76)&gt;0),IF(ISNUMBER(C76),OR(C76&lt;0,C76&gt;1000000000,ROUND(C76,2)&lt;&gt;C76),LEN(C76)&gt;0),IF(ISNUMBER(D76),OR(D76&lt;0,D76&gt;1000000000,ROUND(D76,2)&lt;&gt;D76),LEN(D76)&gt;0),IF(ISNUMBER(E76),OR(E76&lt;0,E76&gt;1000000000,ROUND(E76,2)&lt;&gt;E76),LEN(E76)&gt;0),IF(ISNUMBER(F76),OR(F76&lt;0,F76&gt;1000000000,ROUND(F76,2)&lt;&gt;F76),LEN(F76)&gt;0),IF(ISNUMBER(G76),OR(G76&lt;0,G76&gt;1000000000,ROUND(G76,2)&lt;&gt;G76),LEN(G76)&gt;0),IF(ISNUMBER(H76),OR(H76&lt;0,H76&gt;1000000000,ROUND(H76,2)&lt;&gt;H76),LEN(H76)&gt;0),IF(ISNUMBER(I76),OR(I76&lt;0,I76&gt;1000000000,ROUND(I76,2)&lt;&gt;I76),LEN(I76)&gt;0),IF(ISNUMBER(J76),OR(J76&lt;0,J76&gt;1000000000,ROUND(J76,2)&lt;&gt;J76),LEN(J76)&gt;0),IF(ISNUMBER(K76),OR(K76&lt;0,K76&gt;1000000000,ROUND(K76,2)&lt;&gt;K76),LEN(K76)&gt;0),IF(ISNUMBER(L76),OR(L76&lt;0,L76&gt;1000000000,ROUND(L76,2)&lt;&gt;L76),LEN(L76)&gt;0),IF(ISNUMBER(M76),OR(M76&lt;0,M76&gt;1000000000,ROUND(M76,2)&lt;&gt;M76),LEN(M76)&gt;0)),"Перевірте факт",IF(OR(AND(LEN(B76)&gt;0,'Налаштування'!G7&lt;&gt;"Готово"),AND(LEN(C76)&gt;0,'Налаштування'!G8&lt;&gt;"Готово"),AND(LEN(D76)&gt;0,'Налаштування'!G9&lt;&gt;"Готово"),AND(LEN(E76)&gt;0,'Налаштування'!G10&lt;&gt;"Готово"),AND(LEN(F76)&gt;0,'Налаштування'!G11&lt;&gt;"Готово"),AND(LEN(G76)&gt;0,'Налаштування'!G12&lt;&gt;"Готово"),AND(LEN(H76)&gt;0,'Налаштування'!G13&lt;&gt;"Готово"),AND(LEN(I76)&gt;0,'Налаштування'!G14&lt;&gt;"Готово"),AND(LEN(J76)&gt;0,'Налаштування'!G15&lt;&gt;"Готово"),AND(LEN(K76)&gt;0,'Налаштування'!G16&lt;&gt;"Готово"),AND(LEN(L76)&gt;0,'Налаштування'!G17&lt;&gt;"Готово"),AND(LEN(M76)&gt;0,'Налаштування'!G18&lt;&gt;"Готово")),"Показник не налаштовано","Готово"))))</x:f>
      </x:c>
    </x:row>
    <x:row r="77">
      <x:c r="A77" s="14" t="n">
        <x:f>IF('Налаштування'!$C$4&lt;&gt;"Готово","",IF(YEAR(DATE('Налаштування'!$B$4,1,71))='Налаштування'!$B$4,DATE('Налаштування'!$B$4,1,71),""))</x:f>
        <x:v>46093</x:v>
      </x:c>
      <x:c r="B77" s="13"/>
      <x:c r="C77" s="13"/>
      <x:c r="D77" s="13"/>
      <x:c r="E77" s="13"/>
      <x:c r="F77" s="13"/>
      <x:c r="G77" s="13"/>
      <x:c r="H77" s="13"/>
      <x:c r="I77" s="13"/>
      <x:c r="J77" s="13"/>
      <x:c r="K77" s="13"/>
      <x:c r="L77" s="13"/>
      <x:c r="M77" s="13"/>
      <x:c r="N77" s="9" t="str">
        <x:f>IF(COUNTA(B77:M77)=0,"",IF(A77="","Дата поза роком",IF(OR(IF(ISNUMBER(B77),OR(B77&lt;0,B77&gt;1000000000,ROUND(B77,2)&lt;&gt;B77),LEN(B77)&gt;0),IF(ISNUMBER(C77),OR(C77&lt;0,C77&gt;1000000000,ROUND(C77,2)&lt;&gt;C77),LEN(C77)&gt;0),IF(ISNUMBER(D77),OR(D77&lt;0,D77&gt;1000000000,ROUND(D77,2)&lt;&gt;D77),LEN(D77)&gt;0),IF(ISNUMBER(E77),OR(E77&lt;0,E77&gt;1000000000,ROUND(E77,2)&lt;&gt;E77),LEN(E77)&gt;0),IF(ISNUMBER(F77),OR(F77&lt;0,F77&gt;1000000000,ROUND(F77,2)&lt;&gt;F77),LEN(F77)&gt;0),IF(ISNUMBER(G77),OR(G77&lt;0,G77&gt;1000000000,ROUND(G77,2)&lt;&gt;G77),LEN(G77)&gt;0),IF(ISNUMBER(H77),OR(H77&lt;0,H77&gt;1000000000,ROUND(H77,2)&lt;&gt;H77),LEN(H77)&gt;0),IF(ISNUMBER(I77),OR(I77&lt;0,I77&gt;1000000000,ROUND(I77,2)&lt;&gt;I77),LEN(I77)&gt;0),IF(ISNUMBER(J77),OR(J77&lt;0,J77&gt;1000000000,ROUND(J77,2)&lt;&gt;J77),LEN(J77)&gt;0),IF(ISNUMBER(K77),OR(K77&lt;0,K77&gt;1000000000,ROUND(K77,2)&lt;&gt;K77),LEN(K77)&gt;0),IF(ISNUMBER(L77),OR(L77&lt;0,L77&gt;1000000000,ROUND(L77,2)&lt;&gt;L77),LEN(L77)&gt;0),IF(ISNUMBER(M77),OR(M77&lt;0,M77&gt;1000000000,ROUND(M77,2)&lt;&gt;M77),LEN(M77)&gt;0)),"Перевірте факт",IF(OR(AND(LEN(B77)&gt;0,'Налаштування'!G7&lt;&gt;"Готово"),AND(LEN(C77)&gt;0,'Налаштування'!G8&lt;&gt;"Готово"),AND(LEN(D77)&gt;0,'Налаштування'!G9&lt;&gt;"Готово"),AND(LEN(E77)&gt;0,'Налаштування'!G10&lt;&gt;"Готово"),AND(LEN(F77)&gt;0,'Налаштування'!G11&lt;&gt;"Готово"),AND(LEN(G77)&gt;0,'Налаштування'!G12&lt;&gt;"Готово"),AND(LEN(H77)&gt;0,'Налаштування'!G13&lt;&gt;"Готово"),AND(LEN(I77)&gt;0,'Налаштування'!G14&lt;&gt;"Готово"),AND(LEN(J77)&gt;0,'Налаштування'!G15&lt;&gt;"Готово"),AND(LEN(K77)&gt;0,'Налаштування'!G16&lt;&gt;"Готово"),AND(LEN(L77)&gt;0,'Налаштування'!G17&lt;&gt;"Готово"),AND(LEN(M77)&gt;0,'Налаштування'!G18&lt;&gt;"Готово")),"Показник не налаштовано","Готово"))))</x:f>
      </x:c>
    </x:row>
    <x:row r="78">
      <x:c r="A78" s="14" t="n">
        <x:f>IF('Налаштування'!$C$4&lt;&gt;"Готово","",IF(YEAR(DATE('Налаштування'!$B$4,1,72))='Налаштування'!$B$4,DATE('Налаштування'!$B$4,1,72),""))</x:f>
        <x:v>46094</x:v>
      </x:c>
      <x:c r="B78" s="13"/>
      <x:c r="C78" s="13"/>
      <x:c r="D78" s="13"/>
      <x:c r="E78" s="13"/>
      <x:c r="F78" s="13"/>
      <x:c r="G78" s="13"/>
      <x:c r="H78" s="13"/>
      <x:c r="I78" s="13"/>
      <x:c r="J78" s="13"/>
      <x:c r="K78" s="13"/>
      <x:c r="L78" s="13"/>
      <x:c r="M78" s="13"/>
      <x:c r="N78" s="9" t="str">
        <x:f>IF(COUNTA(B78:M78)=0,"",IF(A78="","Дата поза роком",IF(OR(IF(ISNUMBER(B78),OR(B78&lt;0,B78&gt;1000000000,ROUND(B78,2)&lt;&gt;B78),LEN(B78)&gt;0),IF(ISNUMBER(C78),OR(C78&lt;0,C78&gt;1000000000,ROUND(C78,2)&lt;&gt;C78),LEN(C78)&gt;0),IF(ISNUMBER(D78),OR(D78&lt;0,D78&gt;1000000000,ROUND(D78,2)&lt;&gt;D78),LEN(D78)&gt;0),IF(ISNUMBER(E78),OR(E78&lt;0,E78&gt;1000000000,ROUND(E78,2)&lt;&gt;E78),LEN(E78)&gt;0),IF(ISNUMBER(F78),OR(F78&lt;0,F78&gt;1000000000,ROUND(F78,2)&lt;&gt;F78),LEN(F78)&gt;0),IF(ISNUMBER(G78),OR(G78&lt;0,G78&gt;1000000000,ROUND(G78,2)&lt;&gt;G78),LEN(G78)&gt;0),IF(ISNUMBER(H78),OR(H78&lt;0,H78&gt;1000000000,ROUND(H78,2)&lt;&gt;H78),LEN(H78)&gt;0),IF(ISNUMBER(I78),OR(I78&lt;0,I78&gt;1000000000,ROUND(I78,2)&lt;&gt;I78),LEN(I78)&gt;0),IF(ISNUMBER(J78),OR(J78&lt;0,J78&gt;1000000000,ROUND(J78,2)&lt;&gt;J78),LEN(J78)&gt;0),IF(ISNUMBER(K78),OR(K78&lt;0,K78&gt;1000000000,ROUND(K78,2)&lt;&gt;K78),LEN(K78)&gt;0),IF(ISNUMBER(L78),OR(L78&lt;0,L78&gt;1000000000,ROUND(L78,2)&lt;&gt;L78),LEN(L78)&gt;0),IF(ISNUMBER(M78),OR(M78&lt;0,M78&gt;1000000000,ROUND(M78,2)&lt;&gt;M78),LEN(M78)&gt;0)),"Перевірте факт",IF(OR(AND(LEN(B78)&gt;0,'Налаштування'!G7&lt;&gt;"Готово"),AND(LEN(C78)&gt;0,'Налаштування'!G8&lt;&gt;"Готово"),AND(LEN(D78)&gt;0,'Налаштування'!G9&lt;&gt;"Готово"),AND(LEN(E78)&gt;0,'Налаштування'!G10&lt;&gt;"Готово"),AND(LEN(F78)&gt;0,'Налаштування'!G11&lt;&gt;"Готово"),AND(LEN(G78)&gt;0,'Налаштування'!G12&lt;&gt;"Готово"),AND(LEN(H78)&gt;0,'Налаштування'!G13&lt;&gt;"Готово"),AND(LEN(I78)&gt;0,'Налаштування'!G14&lt;&gt;"Готово"),AND(LEN(J78)&gt;0,'Налаштування'!G15&lt;&gt;"Готово"),AND(LEN(K78)&gt;0,'Налаштування'!G16&lt;&gt;"Готово"),AND(LEN(L78)&gt;0,'Налаштування'!G17&lt;&gt;"Готово"),AND(LEN(M78)&gt;0,'Налаштування'!G18&lt;&gt;"Готово")),"Показник не налаштовано","Готово"))))</x:f>
      </x:c>
    </x:row>
    <x:row r="79">
      <x:c r="A79" s="14" t="n">
        <x:f>IF('Налаштування'!$C$4&lt;&gt;"Готово","",IF(YEAR(DATE('Налаштування'!$B$4,1,73))='Налаштування'!$B$4,DATE('Налаштування'!$B$4,1,73),""))</x:f>
        <x:v>46095</x:v>
      </x:c>
      <x:c r="B79" s="13"/>
      <x:c r="C79" s="13"/>
      <x:c r="D79" s="13"/>
      <x:c r="E79" s="13"/>
      <x:c r="F79" s="13"/>
      <x:c r="G79" s="13"/>
      <x:c r="H79" s="13"/>
      <x:c r="I79" s="13"/>
      <x:c r="J79" s="13"/>
      <x:c r="K79" s="13"/>
      <x:c r="L79" s="13"/>
      <x:c r="M79" s="13"/>
      <x:c r="N79" s="9" t="str">
        <x:f>IF(COUNTA(B79:M79)=0,"",IF(A79="","Дата поза роком",IF(OR(IF(ISNUMBER(B79),OR(B79&lt;0,B79&gt;1000000000,ROUND(B79,2)&lt;&gt;B79),LEN(B79)&gt;0),IF(ISNUMBER(C79),OR(C79&lt;0,C79&gt;1000000000,ROUND(C79,2)&lt;&gt;C79),LEN(C79)&gt;0),IF(ISNUMBER(D79),OR(D79&lt;0,D79&gt;1000000000,ROUND(D79,2)&lt;&gt;D79),LEN(D79)&gt;0),IF(ISNUMBER(E79),OR(E79&lt;0,E79&gt;1000000000,ROUND(E79,2)&lt;&gt;E79),LEN(E79)&gt;0),IF(ISNUMBER(F79),OR(F79&lt;0,F79&gt;1000000000,ROUND(F79,2)&lt;&gt;F79),LEN(F79)&gt;0),IF(ISNUMBER(G79),OR(G79&lt;0,G79&gt;1000000000,ROUND(G79,2)&lt;&gt;G79),LEN(G79)&gt;0),IF(ISNUMBER(H79),OR(H79&lt;0,H79&gt;1000000000,ROUND(H79,2)&lt;&gt;H79),LEN(H79)&gt;0),IF(ISNUMBER(I79),OR(I79&lt;0,I79&gt;1000000000,ROUND(I79,2)&lt;&gt;I79),LEN(I79)&gt;0),IF(ISNUMBER(J79),OR(J79&lt;0,J79&gt;1000000000,ROUND(J79,2)&lt;&gt;J79),LEN(J79)&gt;0),IF(ISNUMBER(K79),OR(K79&lt;0,K79&gt;1000000000,ROUND(K79,2)&lt;&gt;K79),LEN(K79)&gt;0),IF(ISNUMBER(L79),OR(L79&lt;0,L79&gt;1000000000,ROUND(L79,2)&lt;&gt;L79),LEN(L79)&gt;0),IF(ISNUMBER(M79),OR(M79&lt;0,M79&gt;1000000000,ROUND(M79,2)&lt;&gt;M79),LEN(M79)&gt;0)),"Перевірте факт",IF(OR(AND(LEN(B79)&gt;0,'Налаштування'!G7&lt;&gt;"Готово"),AND(LEN(C79)&gt;0,'Налаштування'!G8&lt;&gt;"Готово"),AND(LEN(D79)&gt;0,'Налаштування'!G9&lt;&gt;"Готово"),AND(LEN(E79)&gt;0,'Налаштування'!G10&lt;&gt;"Готово"),AND(LEN(F79)&gt;0,'Налаштування'!G11&lt;&gt;"Готово"),AND(LEN(G79)&gt;0,'Налаштування'!G12&lt;&gt;"Готово"),AND(LEN(H79)&gt;0,'Налаштування'!G13&lt;&gt;"Готово"),AND(LEN(I79)&gt;0,'Налаштування'!G14&lt;&gt;"Готово"),AND(LEN(J79)&gt;0,'Налаштування'!G15&lt;&gt;"Готово"),AND(LEN(K79)&gt;0,'Налаштування'!G16&lt;&gt;"Готово"),AND(LEN(L79)&gt;0,'Налаштування'!G17&lt;&gt;"Готово"),AND(LEN(M79)&gt;0,'Налаштування'!G18&lt;&gt;"Готово")),"Показник не налаштовано","Готово"))))</x:f>
      </x:c>
    </x:row>
    <x:row r="80">
      <x:c r="A80" s="14" t="n">
        <x:f>IF('Налаштування'!$C$4&lt;&gt;"Готово","",IF(YEAR(DATE('Налаштування'!$B$4,1,74))='Налаштування'!$B$4,DATE('Налаштування'!$B$4,1,74),""))</x:f>
        <x:v>46096</x:v>
      </x:c>
      <x:c r="B80" s="13"/>
      <x:c r="C80" s="13"/>
      <x:c r="D80" s="13"/>
      <x:c r="E80" s="13"/>
      <x:c r="F80" s="13"/>
      <x:c r="G80" s="13"/>
      <x:c r="H80" s="13"/>
      <x:c r="I80" s="13"/>
      <x:c r="J80" s="13"/>
      <x:c r="K80" s="13"/>
      <x:c r="L80" s="13"/>
      <x:c r="M80" s="13"/>
      <x:c r="N80" s="9" t="str">
        <x:f>IF(COUNTA(B80:M80)=0,"",IF(A80="","Дата поза роком",IF(OR(IF(ISNUMBER(B80),OR(B80&lt;0,B80&gt;1000000000,ROUND(B80,2)&lt;&gt;B80),LEN(B80)&gt;0),IF(ISNUMBER(C80),OR(C80&lt;0,C80&gt;1000000000,ROUND(C80,2)&lt;&gt;C80),LEN(C80)&gt;0),IF(ISNUMBER(D80),OR(D80&lt;0,D80&gt;1000000000,ROUND(D80,2)&lt;&gt;D80),LEN(D80)&gt;0),IF(ISNUMBER(E80),OR(E80&lt;0,E80&gt;1000000000,ROUND(E80,2)&lt;&gt;E80),LEN(E80)&gt;0),IF(ISNUMBER(F80),OR(F80&lt;0,F80&gt;1000000000,ROUND(F80,2)&lt;&gt;F80),LEN(F80)&gt;0),IF(ISNUMBER(G80),OR(G80&lt;0,G80&gt;1000000000,ROUND(G80,2)&lt;&gt;G80),LEN(G80)&gt;0),IF(ISNUMBER(H80),OR(H80&lt;0,H80&gt;1000000000,ROUND(H80,2)&lt;&gt;H80),LEN(H80)&gt;0),IF(ISNUMBER(I80),OR(I80&lt;0,I80&gt;1000000000,ROUND(I80,2)&lt;&gt;I80),LEN(I80)&gt;0),IF(ISNUMBER(J80),OR(J80&lt;0,J80&gt;1000000000,ROUND(J80,2)&lt;&gt;J80),LEN(J80)&gt;0),IF(ISNUMBER(K80),OR(K80&lt;0,K80&gt;1000000000,ROUND(K80,2)&lt;&gt;K80),LEN(K80)&gt;0),IF(ISNUMBER(L80),OR(L80&lt;0,L80&gt;1000000000,ROUND(L80,2)&lt;&gt;L80),LEN(L80)&gt;0),IF(ISNUMBER(M80),OR(M80&lt;0,M80&gt;1000000000,ROUND(M80,2)&lt;&gt;M80),LEN(M80)&gt;0)),"Перевірте факт",IF(OR(AND(LEN(B80)&gt;0,'Налаштування'!G7&lt;&gt;"Готово"),AND(LEN(C80)&gt;0,'Налаштування'!G8&lt;&gt;"Готово"),AND(LEN(D80)&gt;0,'Налаштування'!G9&lt;&gt;"Готово"),AND(LEN(E80)&gt;0,'Налаштування'!G10&lt;&gt;"Готово"),AND(LEN(F80)&gt;0,'Налаштування'!G11&lt;&gt;"Готово"),AND(LEN(G80)&gt;0,'Налаштування'!G12&lt;&gt;"Готово"),AND(LEN(H80)&gt;0,'Налаштування'!G13&lt;&gt;"Готово"),AND(LEN(I80)&gt;0,'Налаштування'!G14&lt;&gt;"Готово"),AND(LEN(J80)&gt;0,'Налаштування'!G15&lt;&gt;"Готово"),AND(LEN(K80)&gt;0,'Налаштування'!G16&lt;&gt;"Готово"),AND(LEN(L80)&gt;0,'Налаштування'!G17&lt;&gt;"Готово"),AND(LEN(M80)&gt;0,'Налаштування'!G18&lt;&gt;"Готово")),"Показник не налаштовано","Готово"))))</x:f>
      </x:c>
    </x:row>
    <x:row r="81">
      <x:c r="A81" s="14" t="n">
        <x:f>IF('Налаштування'!$C$4&lt;&gt;"Готово","",IF(YEAR(DATE('Налаштування'!$B$4,1,75))='Налаштування'!$B$4,DATE('Налаштування'!$B$4,1,75),""))</x:f>
        <x:v>46097</x:v>
      </x:c>
      <x:c r="B81" s="13"/>
      <x:c r="C81" s="13"/>
      <x:c r="D81" s="13"/>
      <x:c r="E81" s="13"/>
      <x:c r="F81" s="13"/>
      <x:c r="G81" s="13"/>
      <x:c r="H81" s="13"/>
      <x:c r="I81" s="13"/>
      <x:c r="J81" s="13"/>
      <x:c r="K81" s="13"/>
      <x:c r="L81" s="13"/>
      <x:c r="M81" s="13"/>
      <x:c r="N81" s="9" t="str">
        <x:f>IF(COUNTA(B81:M81)=0,"",IF(A81="","Дата поза роком",IF(OR(IF(ISNUMBER(B81),OR(B81&lt;0,B81&gt;1000000000,ROUND(B81,2)&lt;&gt;B81),LEN(B81)&gt;0),IF(ISNUMBER(C81),OR(C81&lt;0,C81&gt;1000000000,ROUND(C81,2)&lt;&gt;C81),LEN(C81)&gt;0),IF(ISNUMBER(D81),OR(D81&lt;0,D81&gt;1000000000,ROUND(D81,2)&lt;&gt;D81),LEN(D81)&gt;0),IF(ISNUMBER(E81),OR(E81&lt;0,E81&gt;1000000000,ROUND(E81,2)&lt;&gt;E81),LEN(E81)&gt;0),IF(ISNUMBER(F81),OR(F81&lt;0,F81&gt;1000000000,ROUND(F81,2)&lt;&gt;F81),LEN(F81)&gt;0),IF(ISNUMBER(G81),OR(G81&lt;0,G81&gt;1000000000,ROUND(G81,2)&lt;&gt;G81),LEN(G81)&gt;0),IF(ISNUMBER(H81),OR(H81&lt;0,H81&gt;1000000000,ROUND(H81,2)&lt;&gt;H81),LEN(H81)&gt;0),IF(ISNUMBER(I81),OR(I81&lt;0,I81&gt;1000000000,ROUND(I81,2)&lt;&gt;I81),LEN(I81)&gt;0),IF(ISNUMBER(J81),OR(J81&lt;0,J81&gt;1000000000,ROUND(J81,2)&lt;&gt;J81),LEN(J81)&gt;0),IF(ISNUMBER(K81),OR(K81&lt;0,K81&gt;1000000000,ROUND(K81,2)&lt;&gt;K81),LEN(K81)&gt;0),IF(ISNUMBER(L81),OR(L81&lt;0,L81&gt;1000000000,ROUND(L81,2)&lt;&gt;L81),LEN(L81)&gt;0),IF(ISNUMBER(M81),OR(M81&lt;0,M81&gt;1000000000,ROUND(M81,2)&lt;&gt;M81),LEN(M81)&gt;0)),"Перевірте факт",IF(OR(AND(LEN(B81)&gt;0,'Налаштування'!G7&lt;&gt;"Готово"),AND(LEN(C81)&gt;0,'Налаштування'!G8&lt;&gt;"Готово"),AND(LEN(D81)&gt;0,'Налаштування'!G9&lt;&gt;"Готово"),AND(LEN(E81)&gt;0,'Налаштування'!G10&lt;&gt;"Готово"),AND(LEN(F81)&gt;0,'Налаштування'!G11&lt;&gt;"Готово"),AND(LEN(G81)&gt;0,'Налаштування'!G12&lt;&gt;"Готово"),AND(LEN(H81)&gt;0,'Налаштування'!G13&lt;&gt;"Готово"),AND(LEN(I81)&gt;0,'Налаштування'!G14&lt;&gt;"Готово"),AND(LEN(J81)&gt;0,'Налаштування'!G15&lt;&gt;"Готово"),AND(LEN(K81)&gt;0,'Налаштування'!G16&lt;&gt;"Готово"),AND(LEN(L81)&gt;0,'Налаштування'!G17&lt;&gt;"Готово"),AND(LEN(M81)&gt;0,'Налаштування'!G18&lt;&gt;"Готово")),"Показник не налаштовано","Готово"))))</x:f>
      </x:c>
    </x:row>
    <x:row r="82">
      <x:c r="A82" s="14" t="n">
        <x:f>IF('Налаштування'!$C$4&lt;&gt;"Готово","",IF(YEAR(DATE('Налаштування'!$B$4,1,76))='Налаштування'!$B$4,DATE('Налаштування'!$B$4,1,76),""))</x:f>
        <x:v>46098</x:v>
      </x:c>
      <x:c r="B82" s="13"/>
      <x:c r="C82" s="13"/>
      <x:c r="D82" s="13"/>
      <x:c r="E82" s="13"/>
      <x:c r="F82" s="13"/>
      <x:c r="G82" s="13"/>
      <x:c r="H82" s="13"/>
      <x:c r="I82" s="13"/>
      <x:c r="J82" s="13"/>
      <x:c r="K82" s="13"/>
      <x:c r="L82" s="13"/>
      <x:c r="M82" s="13"/>
      <x:c r="N82" s="9" t="str">
        <x:f>IF(COUNTA(B82:M82)=0,"",IF(A82="","Дата поза роком",IF(OR(IF(ISNUMBER(B82),OR(B82&lt;0,B82&gt;1000000000,ROUND(B82,2)&lt;&gt;B82),LEN(B82)&gt;0),IF(ISNUMBER(C82),OR(C82&lt;0,C82&gt;1000000000,ROUND(C82,2)&lt;&gt;C82),LEN(C82)&gt;0),IF(ISNUMBER(D82),OR(D82&lt;0,D82&gt;1000000000,ROUND(D82,2)&lt;&gt;D82),LEN(D82)&gt;0),IF(ISNUMBER(E82),OR(E82&lt;0,E82&gt;1000000000,ROUND(E82,2)&lt;&gt;E82),LEN(E82)&gt;0),IF(ISNUMBER(F82),OR(F82&lt;0,F82&gt;1000000000,ROUND(F82,2)&lt;&gt;F82),LEN(F82)&gt;0),IF(ISNUMBER(G82),OR(G82&lt;0,G82&gt;1000000000,ROUND(G82,2)&lt;&gt;G82),LEN(G82)&gt;0),IF(ISNUMBER(H82),OR(H82&lt;0,H82&gt;1000000000,ROUND(H82,2)&lt;&gt;H82),LEN(H82)&gt;0),IF(ISNUMBER(I82),OR(I82&lt;0,I82&gt;1000000000,ROUND(I82,2)&lt;&gt;I82),LEN(I82)&gt;0),IF(ISNUMBER(J82),OR(J82&lt;0,J82&gt;1000000000,ROUND(J82,2)&lt;&gt;J82),LEN(J82)&gt;0),IF(ISNUMBER(K82),OR(K82&lt;0,K82&gt;1000000000,ROUND(K82,2)&lt;&gt;K82),LEN(K82)&gt;0),IF(ISNUMBER(L82),OR(L82&lt;0,L82&gt;1000000000,ROUND(L82,2)&lt;&gt;L82),LEN(L82)&gt;0),IF(ISNUMBER(M82),OR(M82&lt;0,M82&gt;1000000000,ROUND(M82,2)&lt;&gt;M82),LEN(M82)&gt;0)),"Перевірте факт",IF(OR(AND(LEN(B82)&gt;0,'Налаштування'!G7&lt;&gt;"Готово"),AND(LEN(C82)&gt;0,'Налаштування'!G8&lt;&gt;"Готово"),AND(LEN(D82)&gt;0,'Налаштування'!G9&lt;&gt;"Готово"),AND(LEN(E82)&gt;0,'Налаштування'!G10&lt;&gt;"Готово"),AND(LEN(F82)&gt;0,'Налаштування'!G11&lt;&gt;"Готово"),AND(LEN(G82)&gt;0,'Налаштування'!G12&lt;&gt;"Готово"),AND(LEN(H82)&gt;0,'Налаштування'!G13&lt;&gt;"Готово"),AND(LEN(I82)&gt;0,'Налаштування'!G14&lt;&gt;"Готово"),AND(LEN(J82)&gt;0,'Налаштування'!G15&lt;&gt;"Готово"),AND(LEN(K82)&gt;0,'Налаштування'!G16&lt;&gt;"Готово"),AND(LEN(L82)&gt;0,'Налаштування'!G17&lt;&gt;"Готово"),AND(LEN(M82)&gt;0,'Налаштування'!G18&lt;&gt;"Готово")),"Показник не налаштовано","Готово"))))</x:f>
      </x:c>
    </x:row>
    <x:row r="83">
      <x:c r="A83" s="14" t="n">
        <x:f>IF('Налаштування'!$C$4&lt;&gt;"Готово","",IF(YEAR(DATE('Налаштування'!$B$4,1,77))='Налаштування'!$B$4,DATE('Налаштування'!$B$4,1,77),""))</x:f>
        <x:v>46099</x:v>
      </x:c>
      <x:c r="B83" s="13"/>
      <x:c r="C83" s="13"/>
      <x:c r="D83" s="13"/>
      <x:c r="E83" s="13"/>
      <x:c r="F83" s="13"/>
      <x:c r="G83" s="13"/>
      <x:c r="H83" s="13"/>
      <x:c r="I83" s="13"/>
      <x:c r="J83" s="13"/>
      <x:c r="K83" s="13"/>
      <x:c r="L83" s="13"/>
      <x:c r="M83" s="13"/>
      <x:c r="N83" s="9" t="str">
        <x:f>IF(COUNTA(B83:M83)=0,"",IF(A83="","Дата поза роком",IF(OR(IF(ISNUMBER(B83),OR(B83&lt;0,B83&gt;1000000000,ROUND(B83,2)&lt;&gt;B83),LEN(B83)&gt;0),IF(ISNUMBER(C83),OR(C83&lt;0,C83&gt;1000000000,ROUND(C83,2)&lt;&gt;C83),LEN(C83)&gt;0),IF(ISNUMBER(D83),OR(D83&lt;0,D83&gt;1000000000,ROUND(D83,2)&lt;&gt;D83),LEN(D83)&gt;0),IF(ISNUMBER(E83),OR(E83&lt;0,E83&gt;1000000000,ROUND(E83,2)&lt;&gt;E83),LEN(E83)&gt;0),IF(ISNUMBER(F83),OR(F83&lt;0,F83&gt;1000000000,ROUND(F83,2)&lt;&gt;F83),LEN(F83)&gt;0),IF(ISNUMBER(G83),OR(G83&lt;0,G83&gt;1000000000,ROUND(G83,2)&lt;&gt;G83),LEN(G83)&gt;0),IF(ISNUMBER(H83),OR(H83&lt;0,H83&gt;1000000000,ROUND(H83,2)&lt;&gt;H83),LEN(H83)&gt;0),IF(ISNUMBER(I83),OR(I83&lt;0,I83&gt;1000000000,ROUND(I83,2)&lt;&gt;I83),LEN(I83)&gt;0),IF(ISNUMBER(J83),OR(J83&lt;0,J83&gt;1000000000,ROUND(J83,2)&lt;&gt;J83),LEN(J83)&gt;0),IF(ISNUMBER(K83),OR(K83&lt;0,K83&gt;1000000000,ROUND(K83,2)&lt;&gt;K83),LEN(K83)&gt;0),IF(ISNUMBER(L83),OR(L83&lt;0,L83&gt;1000000000,ROUND(L83,2)&lt;&gt;L83),LEN(L83)&gt;0),IF(ISNUMBER(M83),OR(M83&lt;0,M83&gt;1000000000,ROUND(M83,2)&lt;&gt;M83),LEN(M83)&gt;0)),"Перевірте факт",IF(OR(AND(LEN(B83)&gt;0,'Налаштування'!G7&lt;&gt;"Готово"),AND(LEN(C83)&gt;0,'Налаштування'!G8&lt;&gt;"Готово"),AND(LEN(D83)&gt;0,'Налаштування'!G9&lt;&gt;"Готово"),AND(LEN(E83)&gt;0,'Налаштування'!G10&lt;&gt;"Готово"),AND(LEN(F83)&gt;0,'Налаштування'!G11&lt;&gt;"Готово"),AND(LEN(G83)&gt;0,'Налаштування'!G12&lt;&gt;"Готово"),AND(LEN(H83)&gt;0,'Налаштування'!G13&lt;&gt;"Готово"),AND(LEN(I83)&gt;0,'Налаштування'!G14&lt;&gt;"Готово"),AND(LEN(J83)&gt;0,'Налаштування'!G15&lt;&gt;"Готово"),AND(LEN(K83)&gt;0,'Налаштування'!G16&lt;&gt;"Готово"),AND(LEN(L83)&gt;0,'Налаштування'!G17&lt;&gt;"Готово"),AND(LEN(M83)&gt;0,'Налаштування'!G18&lt;&gt;"Готово")),"Показник не налаштовано","Готово"))))</x:f>
      </x:c>
    </x:row>
    <x:row r="84">
      <x:c r="A84" s="14" t="n">
        <x:f>IF('Налаштування'!$C$4&lt;&gt;"Готово","",IF(YEAR(DATE('Налаштування'!$B$4,1,78))='Налаштування'!$B$4,DATE('Налаштування'!$B$4,1,78),""))</x:f>
        <x:v>46100</x:v>
      </x:c>
      <x:c r="B84" s="13"/>
      <x:c r="C84" s="13"/>
      <x:c r="D84" s="13"/>
      <x:c r="E84" s="13"/>
      <x:c r="F84" s="13"/>
      <x:c r="G84" s="13"/>
      <x:c r="H84" s="13"/>
      <x:c r="I84" s="13"/>
      <x:c r="J84" s="13"/>
      <x:c r="K84" s="13"/>
      <x:c r="L84" s="13"/>
      <x:c r="M84" s="13"/>
      <x:c r="N84" s="9" t="str">
        <x:f>IF(COUNTA(B84:M84)=0,"",IF(A84="","Дата поза роком",IF(OR(IF(ISNUMBER(B84),OR(B84&lt;0,B84&gt;1000000000,ROUND(B84,2)&lt;&gt;B84),LEN(B84)&gt;0),IF(ISNUMBER(C84),OR(C84&lt;0,C84&gt;1000000000,ROUND(C84,2)&lt;&gt;C84),LEN(C84)&gt;0),IF(ISNUMBER(D84),OR(D84&lt;0,D84&gt;1000000000,ROUND(D84,2)&lt;&gt;D84),LEN(D84)&gt;0),IF(ISNUMBER(E84),OR(E84&lt;0,E84&gt;1000000000,ROUND(E84,2)&lt;&gt;E84),LEN(E84)&gt;0),IF(ISNUMBER(F84),OR(F84&lt;0,F84&gt;1000000000,ROUND(F84,2)&lt;&gt;F84),LEN(F84)&gt;0),IF(ISNUMBER(G84),OR(G84&lt;0,G84&gt;1000000000,ROUND(G84,2)&lt;&gt;G84),LEN(G84)&gt;0),IF(ISNUMBER(H84),OR(H84&lt;0,H84&gt;1000000000,ROUND(H84,2)&lt;&gt;H84),LEN(H84)&gt;0),IF(ISNUMBER(I84),OR(I84&lt;0,I84&gt;1000000000,ROUND(I84,2)&lt;&gt;I84),LEN(I84)&gt;0),IF(ISNUMBER(J84),OR(J84&lt;0,J84&gt;1000000000,ROUND(J84,2)&lt;&gt;J84),LEN(J84)&gt;0),IF(ISNUMBER(K84),OR(K84&lt;0,K84&gt;1000000000,ROUND(K84,2)&lt;&gt;K84),LEN(K84)&gt;0),IF(ISNUMBER(L84),OR(L84&lt;0,L84&gt;1000000000,ROUND(L84,2)&lt;&gt;L84),LEN(L84)&gt;0),IF(ISNUMBER(M84),OR(M84&lt;0,M84&gt;1000000000,ROUND(M84,2)&lt;&gt;M84),LEN(M84)&gt;0)),"Перевірте факт",IF(OR(AND(LEN(B84)&gt;0,'Налаштування'!G7&lt;&gt;"Готово"),AND(LEN(C84)&gt;0,'Налаштування'!G8&lt;&gt;"Готово"),AND(LEN(D84)&gt;0,'Налаштування'!G9&lt;&gt;"Готово"),AND(LEN(E84)&gt;0,'Налаштування'!G10&lt;&gt;"Готово"),AND(LEN(F84)&gt;0,'Налаштування'!G11&lt;&gt;"Готово"),AND(LEN(G84)&gt;0,'Налаштування'!G12&lt;&gt;"Готово"),AND(LEN(H84)&gt;0,'Налаштування'!G13&lt;&gt;"Готово"),AND(LEN(I84)&gt;0,'Налаштування'!G14&lt;&gt;"Готово"),AND(LEN(J84)&gt;0,'Налаштування'!G15&lt;&gt;"Готово"),AND(LEN(K84)&gt;0,'Налаштування'!G16&lt;&gt;"Готово"),AND(LEN(L84)&gt;0,'Налаштування'!G17&lt;&gt;"Готово"),AND(LEN(M84)&gt;0,'Налаштування'!G18&lt;&gt;"Готово")),"Показник не налаштовано","Готово"))))</x:f>
      </x:c>
    </x:row>
    <x:row r="85">
      <x:c r="A85" s="14" t="n">
        <x:f>IF('Налаштування'!$C$4&lt;&gt;"Готово","",IF(YEAR(DATE('Налаштування'!$B$4,1,79))='Налаштування'!$B$4,DATE('Налаштування'!$B$4,1,79),""))</x:f>
        <x:v>46101</x:v>
      </x:c>
      <x:c r="B85" s="13"/>
      <x:c r="C85" s="13"/>
      <x:c r="D85" s="13"/>
      <x:c r="E85" s="13"/>
      <x:c r="F85" s="13"/>
      <x:c r="G85" s="13"/>
      <x:c r="H85" s="13"/>
      <x:c r="I85" s="13"/>
      <x:c r="J85" s="13"/>
      <x:c r="K85" s="13"/>
      <x:c r="L85" s="13"/>
      <x:c r="M85" s="13"/>
      <x:c r="N85" s="9" t="str">
        <x:f>IF(COUNTA(B85:M85)=0,"",IF(A85="","Дата поза роком",IF(OR(IF(ISNUMBER(B85),OR(B85&lt;0,B85&gt;1000000000,ROUND(B85,2)&lt;&gt;B85),LEN(B85)&gt;0),IF(ISNUMBER(C85),OR(C85&lt;0,C85&gt;1000000000,ROUND(C85,2)&lt;&gt;C85),LEN(C85)&gt;0),IF(ISNUMBER(D85),OR(D85&lt;0,D85&gt;1000000000,ROUND(D85,2)&lt;&gt;D85),LEN(D85)&gt;0),IF(ISNUMBER(E85),OR(E85&lt;0,E85&gt;1000000000,ROUND(E85,2)&lt;&gt;E85),LEN(E85)&gt;0),IF(ISNUMBER(F85),OR(F85&lt;0,F85&gt;1000000000,ROUND(F85,2)&lt;&gt;F85),LEN(F85)&gt;0),IF(ISNUMBER(G85),OR(G85&lt;0,G85&gt;1000000000,ROUND(G85,2)&lt;&gt;G85),LEN(G85)&gt;0),IF(ISNUMBER(H85),OR(H85&lt;0,H85&gt;1000000000,ROUND(H85,2)&lt;&gt;H85),LEN(H85)&gt;0),IF(ISNUMBER(I85),OR(I85&lt;0,I85&gt;1000000000,ROUND(I85,2)&lt;&gt;I85),LEN(I85)&gt;0),IF(ISNUMBER(J85),OR(J85&lt;0,J85&gt;1000000000,ROUND(J85,2)&lt;&gt;J85),LEN(J85)&gt;0),IF(ISNUMBER(K85),OR(K85&lt;0,K85&gt;1000000000,ROUND(K85,2)&lt;&gt;K85),LEN(K85)&gt;0),IF(ISNUMBER(L85),OR(L85&lt;0,L85&gt;1000000000,ROUND(L85,2)&lt;&gt;L85),LEN(L85)&gt;0),IF(ISNUMBER(M85),OR(M85&lt;0,M85&gt;1000000000,ROUND(M85,2)&lt;&gt;M85),LEN(M85)&gt;0)),"Перевірте факт",IF(OR(AND(LEN(B85)&gt;0,'Налаштування'!G7&lt;&gt;"Готово"),AND(LEN(C85)&gt;0,'Налаштування'!G8&lt;&gt;"Готово"),AND(LEN(D85)&gt;0,'Налаштування'!G9&lt;&gt;"Готово"),AND(LEN(E85)&gt;0,'Налаштування'!G10&lt;&gt;"Готово"),AND(LEN(F85)&gt;0,'Налаштування'!G11&lt;&gt;"Готово"),AND(LEN(G85)&gt;0,'Налаштування'!G12&lt;&gt;"Готово"),AND(LEN(H85)&gt;0,'Налаштування'!G13&lt;&gt;"Готово"),AND(LEN(I85)&gt;0,'Налаштування'!G14&lt;&gt;"Готово"),AND(LEN(J85)&gt;0,'Налаштування'!G15&lt;&gt;"Готово"),AND(LEN(K85)&gt;0,'Налаштування'!G16&lt;&gt;"Готово"),AND(LEN(L85)&gt;0,'Налаштування'!G17&lt;&gt;"Готово"),AND(LEN(M85)&gt;0,'Налаштування'!G18&lt;&gt;"Готово")),"Показник не налаштовано","Готово"))))</x:f>
      </x:c>
    </x:row>
    <x:row r="86">
      <x:c r="A86" s="14" t="n">
        <x:f>IF('Налаштування'!$C$4&lt;&gt;"Готово","",IF(YEAR(DATE('Налаштування'!$B$4,1,80))='Налаштування'!$B$4,DATE('Налаштування'!$B$4,1,80),""))</x:f>
        <x:v>46102</x:v>
      </x:c>
      <x:c r="B86" s="13"/>
      <x:c r="C86" s="13"/>
      <x:c r="D86" s="13"/>
      <x:c r="E86" s="13"/>
      <x:c r="F86" s="13"/>
      <x:c r="G86" s="13"/>
      <x:c r="H86" s="13"/>
      <x:c r="I86" s="13"/>
      <x:c r="J86" s="13"/>
      <x:c r="K86" s="13"/>
      <x:c r="L86" s="13"/>
      <x:c r="M86" s="13"/>
      <x:c r="N86" s="9" t="str">
        <x:f>IF(COUNTA(B86:M86)=0,"",IF(A86="","Дата поза роком",IF(OR(IF(ISNUMBER(B86),OR(B86&lt;0,B86&gt;1000000000,ROUND(B86,2)&lt;&gt;B86),LEN(B86)&gt;0),IF(ISNUMBER(C86),OR(C86&lt;0,C86&gt;1000000000,ROUND(C86,2)&lt;&gt;C86),LEN(C86)&gt;0),IF(ISNUMBER(D86),OR(D86&lt;0,D86&gt;1000000000,ROUND(D86,2)&lt;&gt;D86),LEN(D86)&gt;0),IF(ISNUMBER(E86),OR(E86&lt;0,E86&gt;1000000000,ROUND(E86,2)&lt;&gt;E86),LEN(E86)&gt;0),IF(ISNUMBER(F86),OR(F86&lt;0,F86&gt;1000000000,ROUND(F86,2)&lt;&gt;F86),LEN(F86)&gt;0),IF(ISNUMBER(G86),OR(G86&lt;0,G86&gt;1000000000,ROUND(G86,2)&lt;&gt;G86),LEN(G86)&gt;0),IF(ISNUMBER(H86),OR(H86&lt;0,H86&gt;1000000000,ROUND(H86,2)&lt;&gt;H86),LEN(H86)&gt;0),IF(ISNUMBER(I86),OR(I86&lt;0,I86&gt;1000000000,ROUND(I86,2)&lt;&gt;I86),LEN(I86)&gt;0),IF(ISNUMBER(J86),OR(J86&lt;0,J86&gt;1000000000,ROUND(J86,2)&lt;&gt;J86),LEN(J86)&gt;0),IF(ISNUMBER(K86),OR(K86&lt;0,K86&gt;1000000000,ROUND(K86,2)&lt;&gt;K86),LEN(K86)&gt;0),IF(ISNUMBER(L86),OR(L86&lt;0,L86&gt;1000000000,ROUND(L86,2)&lt;&gt;L86),LEN(L86)&gt;0),IF(ISNUMBER(M86),OR(M86&lt;0,M86&gt;1000000000,ROUND(M86,2)&lt;&gt;M86),LEN(M86)&gt;0)),"Перевірте факт",IF(OR(AND(LEN(B86)&gt;0,'Налаштування'!G7&lt;&gt;"Готово"),AND(LEN(C86)&gt;0,'Налаштування'!G8&lt;&gt;"Готово"),AND(LEN(D86)&gt;0,'Налаштування'!G9&lt;&gt;"Готово"),AND(LEN(E86)&gt;0,'Налаштування'!G10&lt;&gt;"Готово"),AND(LEN(F86)&gt;0,'Налаштування'!G11&lt;&gt;"Готово"),AND(LEN(G86)&gt;0,'Налаштування'!G12&lt;&gt;"Готово"),AND(LEN(H86)&gt;0,'Налаштування'!G13&lt;&gt;"Готово"),AND(LEN(I86)&gt;0,'Налаштування'!G14&lt;&gt;"Готово"),AND(LEN(J86)&gt;0,'Налаштування'!G15&lt;&gt;"Готово"),AND(LEN(K86)&gt;0,'Налаштування'!G16&lt;&gt;"Готово"),AND(LEN(L86)&gt;0,'Налаштування'!G17&lt;&gt;"Готово"),AND(LEN(M86)&gt;0,'Налаштування'!G18&lt;&gt;"Готово")),"Показник не налаштовано","Готово"))))</x:f>
      </x:c>
    </x:row>
    <x:row r="87">
      <x:c r="A87" s="14" t="n">
        <x:f>IF('Налаштування'!$C$4&lt;&gt;"Готово","",IF(YEAR(DATE('Налаштування'!$B$4,1,81))='Налаштування'!$B$4,DATE('Налаштування'!$B$4,1,81),""))</x:f>
        <x:v>46103</x:v>
      </x:c>
      <x:c r="B87" s="13"/>
      <x:c r="C87" s="13"/>
      <x:c r="D87" s="13"/>
      <x:c r="E87" s="13"/>
      <x:c r="F87" s="13"/>
      <x:c r="G87" s="13"/>
      <x:c r="H87" s="13"/>
      <x:c r="I87" s="13"/>
      <x:c r="J87" s="13"/>
      <x:c r="K87" s="13"/>
      <x:c r="L87" s="13"/>
      <x:c r="M87" s="13"/>
      <x:c r="N87" s="9" t="str">
        <x:f>IF(COUNTA(B87:M87)=0,"",IF(A87="","Дата поза роком",IF(OR(IF(ISNUMBER(B87),OR(B87&lt;0,B87&gt;1000000000,ROUND(B87,2)&lt;&gt;B87),LEN(B87)&gt;0),IF(ISNUMBER(C87),OR(C87&lt;0,C87&gt;1000000000,ROUND(C87,2)&lt;&gt;C87),LEN(C87)&gt;0),IF(ISNUMBER(D87),OR(D87&lt;0,D87&gt;1000000000,ROUND(D87,2)&lt;&gt;D87),LEN(D87)&gt;0),IF(ISNUMBER(E87),OR(E87&lt;0,E87&gt;1000000000,ROUND(E87,2)&lt;&gt;E87),LEN(E87)&gt;0),IF(ISNUMBER(F87),OR(F87&lt;0,F87&gt;1000000000,ROUND(F87,2)&lt;&gt;F87),LEN(F87)&gt;0),IF(ISNUMBER(G87),OR(G87&lt;0,G87&gt;1000000000,ROUND(G87,2)&lt;&gt;G87),LEN(G87)&gt;0),IF(ISNUMBER(H87),OR(H87&lt;0,H87&gt;1000000000,ROUND(H87,2)&lt;&gt;H87),LEN(H87)&gt;0),IF(ISNUMBER(I87),OR(I87&lt;0,I87&gt;1000000000,ROUND(I87,2)&lt;&gt;I87),LEN(I87)&gt;0),IF(ISNUMBER(J87),OR(J87&lt;0,J87&gt;1000000000,ROUND(J87,2)&lt;&gt;J87),LEN(J87)&gt;0),IF(ISNUMBER(K87),OR(K87&lt;0,K87&gt;1000000000,ROUND(K87,2)&lt;&gt;K87),LEN(K87)&gt;0),IF(ISNUMBER(L87),OR(L87&lt;0,L87&gt;1000000000,ROUND(L87,2)&lt;&gt;L87),LEN(L87)&gt;0),IF(ISNUMBER(M87),OR(M87&lt;0,M87&gt;1000000000,ROUND(M87,2)&lt;&gt;M87),LEN(M87)&gt;0)),"Перевірте факт",IF(OR(AND(LEN(B87)&gt;0,'Налаштування'!G7&lt;&gt;"Готово"),AND(LEN(C87)&gt;0,'Налаштування'!G8&lt;&gt;"Готово"),AND(LEN(D87)&gt;0,'Налаштування'!G9&lt;&gt;"Готово"),AND(LEN(E87)&gt;0,'Налаштування'!G10&lt;&gt;"Готово"),AND(LEN(F87)&gt;0,'Налаштування'!G11&lt;&gt;"Готово"),AND(LEN(G87)&gt;0,'Налаштування'!G12&lt;&gt;"Готово"),AND(LEN(H87)&gt;0,'Налаштування'!G13&lt;&gt;"Готово"),AND(LEN(I87)&gt;0,'Налаштування'!G14&lt;&gt;"Готово"),AND(LEN(J87)&gt;0,'Налаштування'!G15&lt;&gt;"Готово"),AND(LEN(K87)&gt;0,'Налаштування'!G16&lt;&gt;"Готово"),AND(LEN(L87)&gt;0,'Налаштування'!G17&lt;&gt;"Готово"),AND(LEN(M87)&gt;0,'Налаштування'!G18&lt;&gt;"Готово")),"Показник не налаштовано","Готово"))))</x:f>
      </x:c>
    </x:row>
    <x:row r="88">
      <x:c r="A88" s="14" t="n">
        <x:f>IF('Налаштування'!$C$4&lt;&gt;"Готово","",IF(YEAR(DATE('Налаштування'!$B$4,1,82))='Налаштування'!$B$4,DATE('Налаштування'!$B$4,1,82),""))</x:f>
        <x:v>46104</x:v>
      </x:c>
      <x:c r="B88" s="13"/>
      <x:c r="C88" s="13"/>
      <x:c r="D88" s="13"/>
      <x:c r="E88" s="13"/>
      <x:c r="F88" s="13"/>
      <x:c r="G88" s="13"/>
      <x:c r="H88" s="13"/>
      <x:c r="I88" s="13"/>
      <x:c r="J88" s="13"/>
      <x:c r="K88" s="13"/>
      <x:c r="L88" s="13"/>
      <x:c r="M88" s="13"/>
      <x:c r="N88" s="9" t="str">
        <x:f>IF(COUNTA(B88:M88)=0,"",IF(A88="","Дата поза роком",IF(OR(IF(ISNUMBER(B88),OR(B88&lt;0,B88&gt;1000000000,ROUND(B88,2)&lt;&gt;B88),LEN(B88)&gt;0),IF(ISNUMBER(C88),OR(C88&lt;0,C88&gt;1000000000,ROUND(C88,2)&lt;&gt;C88),LEN(C88)&gt;0),IF(ISNUMBER(D88),OR(D88&lt;0,D88&gt;1000000000,ROUND(D88,2)&lt;&gt;D88),LEN(D88)&gt;0),IF(ISNUMBER(E88),OR(E88&lt;0,E88&gt;1000000000,ROUND(E88,2)&lt;&gt;E88),LEN(E88)&gt;0),IF(ISNUMBER(F88),OR(F88&lt;0,F88&gt;1000000000,ROUND(F88,2)&lt;&gt;F88),LEN(F88)&gt;0),IF(ISNUMBER(G88),OR(G88&lt;0,G88&gt;1000000000,ROUND(G88,2)&lt;&gt;G88),LEN(G88)&gt;0),IF(ISNUMBER(H88),OR(H88&lt;0,H88&gt;1000000000,ROUND(H88,2)&lt;&gt;H88),LEN(H88)&gt;0),IF(ISNUMBER(I88),OR(I88&lt;0,I88&gt;1000000000,ROUND(I88,2)&lt;&gt;I88),LEN(I88)&gt;0),IF(ISNUMBER(J88),OR(J88&lt;0,J88&gt;1000000000,ROUND(J88,2)&lt;&gt;J88),LEN(J88)&gt;0),IF(ISNUMBER(K88),OR(K88&lt;0,K88&gt;1000000000,ROUND(K88,2)&lt;&gt;K88),LEN(K88)&gt;0),IF(ISNUMBER(L88),OR(L88&lt;0,L88&gt;1000000000,ROUND(L88,2)&lt;&gt;L88),LEN(L88)&gt;0),IF(ISNUMBER(M88),OR(M88&lt;0,M88&gt;1000000000,ROUND(M88,2)&lt;&gt;M88),LEN(M88)&gt;0)),"Перевірте факт",IF(OR(AND(LEN(B88)&gt;0,'Налаштування'!G7&lt;&gt;"Готово"),AND(LEN(C88)&gt;0,'Налаштування'!G8&lt;&gt;"Готово"),AND(LEN(D88)&gt;0,'Налаштування'!G9&lt;&gt;"Готово"),AND(LEN(E88)&gt;0,'Налаштування'!G10&lt;&gt;"Готово"),AND(LEN(F88)&gt;0,'Налаштування'!G11&lt;&gt;"Готово"),AND(LEN(G88)&gt;0,'Налаштування'!G12&lt;&gt;"Готово"),AND(LEN(H88)&gt;0,'Налаштування'!G13&lt;&gt;"Готово"),AND(LEN(I88)&gt;0,'Налаштування'!G14&lt;&gt;"Готово"),AND(LEN(J88)&gt;0,'Налаштування'!G15&lt;&gt;"Готово"),AND(LEN(K88)&gt;0,'Налаштування'!G16&lt;&gt;"Готово"),AND(LEN(L88)&gt;0,'Налаштування'!G17&lt;&gt;"Готово"),AND(LEN(M88)&gt;0,'Налаштування'!G18&lt;&gt;"Готово")),"Показник не налаштовано","Готово"))))</x:f>
      </x:c>
    </x:row>
    <x:row r="89">
      <x:c r="A89" s="14" t="n">
        <x:f>IF('Налаштування'!$C$4&lt;&gt;"Готово","",IF(YEAR(DATE('Налаштування'!$B$4,1,83))='Налаштування'!$B$4,DATE('Налаштування'!$B$4,1,83),""))</x:f>
        <x:v>46105</x:v>
      </x:c>
      <x:c r="B89" s="13"/>
      <x:c r="C89" s="13"/>
      <x:c r="D89" s="13"/>
      <x:c r="E89" s="13"/>
      <x:c r="F89" s="13"/>
      <x:c r="G89" s="13"/>
      <x:c r="H89" s="13"/>
      <x:c r="I89" s="13"/>
      <x:c r="J89" s="13"/>
      <x:c r="K89" s="13"/>
      <x:c r="L89" s="13"/>
      <x:c r="M89" s="13"/>
      <x:c r="N89" s="9" t="str">
        <x:f>IF(COUNTA(B89:M89)=0,"",IF(A89="","Дата поза роком",IF(OR(IF(ISNUMBER(B89),OR(B89&lt;0,B89&gt;1000000000,ROUND(B89,2)&lt;&gt;B89),LEN(B89)&gt;0),IF(ISNUMBER(C89),OR(C89&lt;0,C89&gt;1000000000,ROUND(C89,2)&lt;&gt;C89),LEN(C89)&gt;0),IF(ISNUMBER(D89),OR(D89&lt;0,D89&gt;1000000000,ROUND(D89,2)&lt;&gt;D89),LEN(D89)&gt;0),IF(ISNUMBER(E89),OR(E89&lt;0,E89&gt;1000000000,ROUND(E89,2)&lt;&gt;E89),LEN(E89)&gt;0),IF(ISNUMBER(F89),OR(F89&lt;0,F89&gt;1000000000,ROUND(F89,2)&lt;&gt;F89),LEN(F89)&gt;0),IF(ISNUMBER(G89),OR(G89&lt;0,G89&gt;1000000000,ROUND(G89,2)&lt;&gt;G89),LEN(G89)&gt;0),IF(ISNUMBER(H89),OR(H89&lt;0,H89&gt;1000000000,ROUND(H89,2)&lt;&gt;H89),LEN(H89)&gt;0),IF(ISNUMBER(I89),OR(I89&lt;0,I89&gt;1000000000,ROUND(I89,2)&lt;&gt;I89),LEN(I89)&gt;0),IF(ISNUMBER(J89),OR(J89&lt;0,J89&gt;1000000000,ROUND(J89,2)&lt;&gt;J89),LEN(J89)&gt;0),IF(ISNUMBER(K89),OR(K89&lt;0,K89&gt;1000000000,ROUND(K89,2)&lt;&gt;K89),LEN(K89)&gt;0),IF(ISNUMBER(L89),OR(L89&lt;0,L89&gt;1000000000,ROUND(L89,2)&lt;&gt;L89),LEN(L89)&gt;0),IF(ISNUMBER(M89),OR(M89&lt;0,M89&gt;1000000000,ROUND(M89,2)&lt;&gt;M89),LEN(M89)&gt;0)),"Перевірте факт",IF(OR(AND(LEN(B89)&gt;0,'Налаштування'!G7&lt;&gt;"Готово"),AND(LEN(C89)&gt;0,'Налаштування'!G8&lt;&gt;"Готово"),AND(LEN(D89)&gt;0,'Налаштування'!G9&lt;&gt;"Готово"),AND(LEN(E89)&gt;0,'Налаштування'!G10&lt;&gt;"Готово"),AND(LEN(F89)&gt;0,'Налаштування'!G11&lt;&gt;"Готово"),AND(LEN(G89)&gt;0,'Налаштування'!G12&lt;&gt;"Готово"),AND(LEN(H89)&gt;0,'Налаштування'!G13&lt;&gt;"Готово"),AND(LEN(I89)&gt;0,'Налаштування'!G14&lt;&gt;"Готово"),AND(LEN(J89)&gt;0,'Налаштування'!G15&lt;&gt;"Готово"),AND(LEN(K89)&gt;0,'Налаштування'!G16&lt;&gt;"Готово"),AND(LEN(L89)&gt;0,'Налаштування'!G17&lt;&gt;"Готово"),AND(LEN(M89)&gt;0,'Налаштування'!G18&lt;&gt;"Готово")),"Показник не налаштовано","Готово"))))</x:f>
      </x:c>
    </x:row>
    <x:row r="90">
      <x:c r="A90" s="14" t="n">
        <x:f>IF('Налаштування'!$C$4&lt;&gt;"Готово","",IF(YEAR(DATE('Налаштування'!$B$4,1,84))='Налаштування'!$B$4,DATE('Налаштування'!$B$4,1,84),""))</x:f>
        <x:v>46106</x:v>
      </x:c>
      <x:c r="B90" s="13"/>
      <x:c r="C90" s="13"/>
      <x:c r="D90" s="13"/>
      <x:c r="E90" s="13"/>
      <x:c r="F90" s="13"/>
      <x:c r="G90" s="13"/>
      <x:c r="H90" s="13"/>
      <x:c r="I90" s="13"/>
      <x:c r="J90" s="13"/>
      <x:c r="K90" s="13"/>
      <x:c r="L90" s="13"/>
      <x:c r="M90" s="13"/>
      <x:c r="N90" s="9" t="str">
        <x:f>IF(COUNTA(B90:M90)=0,"",IF(A90="","Дата поза роком",IF(OR(IF(ISNUMBER(B90),OR(B90&lt;0,B90&gt;1000000000,ROUND(B90,2)&lt;&gt;B90),LEN(B90)&gt;0),IF(ISNUMBER(C90),OR(C90&lt;0,C90&gt;1000000000,ROUND(C90,2)&lt;&gt;C90),LEN(C90)&gt;0),IF(ISNUMBER(D90),OR(D90&lt;0,D90&gt;1000000000,ROUND(D90,2)&lt;&gt;D90),LEN(D90)&gt;0),IF(ISNUMBER(E90),OR(E90&lt;0,E90&gt;1000000000,ROUND(E90,2)&lt;&gt;E90),LEN(E90)&gt;0),IF(ISNUMBER(F90),OR(F90&lt;0,F90&gt;1000000000,ROUND(F90,2)&lt;&gt;F90),LEN(F90)&gt;0),IF(ISNUMBER(G90),OR(G90&lt;0,G90&gt;1000000000,ROUND(G90,2)&lt;&gt;G90),LEN(G90)&gt;0),IF(ISNUMBER(H90),OR(H90&lt;0,H90&gt;1000000000,ROUND(H90,2)&lt;&gt;H90),LEN(H90)&gt;0),IF(ISNUMBER(I90),OR(I90&lt;0,I90&gt;1000000000,ROUND(I90,2)&lt;&gt;I90),LEN(I90)&gt;0),IF(ISNUMBER(J90),OR(J90&lt;0,J90&gt;1000000000,ROUND(J90,2)&lt;&gt;J90),LEN(J90)&gt;0),IF(ISNUMBER(K90),OR(K90&lt;0,K90&gt;1000000000,ROUND(K90,2)&lt;&gt;K90),LEN(K90)&gt;0),IF(ISNUMBER(L90),OR(L90&lt;0,L90&gt;1000000000,ROUND(L90,2)&lt;&gt;L90),LEN(L90)&gt;0),IF(ISNUMBER(M90),OR(M90&lt;0,M90&gt;1000000000,ROUND(M90,2)&lt;&gt;M90),LEN(M90)&gt;0)),"Перевірте факт",IF(OR(AND(LEN(B90)&gt;0,'Налаштування'!G7&lt;&gt;"Готово"),AND(LEN(C90)&gt;0,'Налаштування'!G8&lt;&gt;"Готово"),AND(LEN(D90)&gt;0,'Налаштування'!G9&lt;&gt;"Готово"),AND(LEN(E90)&gt;0,'Налаштування'!G10&lt;&gt;"Готово"),AND(LEN(F90)&gt;0,'Налаштування'!G11&lt;&gt;"Готово"),AND(LEN(G90)&gt;0,'Налаштування'!G12&lt;&gt;"Готово"),AND(LEN(H90)&gt;0,'Налаштування'!G13&lt;&gt;"Готово"),AND(LEN(I90)&gt;0,'Налаштування'!G14&lt;&gt;"Готово"),AND(LEN(J90)&gt;0,'Налаштування'!G15&lt;&gt;"Готово"),AND(LEN(K90)&gt;0,'Налаштування'!G16&lt;&gt;"Готово"),AND(LEN(L90)&gt;0,'Налаштування'!G17&lt;&gt;"Готово"),AND(LEN(M90)&gt;0,'Налаштування'!G18&lt;&gt;"Готово")),"Показник не налаштовано","Готово"))))</x:f>
      </x:c>
    </x:row>
    <x:row r="91">
      <x:c r="A91" s="14" t="n">
        <x:f>IF('Налаштування'!$C$4&lt;&gt;"Готово","",IF(YEAR(DATE('Налаштування'!$B$4,1,85))='Налаштування'!$B$4,DATE('Налаштування'!$B$4,1,85),""))</x:f>
        <x:v>46107</x:v>
      </x:c>
      <x:c r="B91" s="13"/>
      <x:c r="C91" s="13"/>
      <x:c r="D91" s="13"/>
      <x:c r="E91" s="13"/>
      <x:c r="F91" s="13"/>
      <x:c r="G91" s="13"/>
      <x:c r="H91" s="13"/>
      <x:c r="I91" s="13"/>
      <x:c r="J91" s="13"/>
      <x:c r="K91" s="13"/>
      <x:c r="L91" s="13"/>
      <x:c r="M91" s="13"/>
      <x:c r="N91" s="9" t="str">
        <x:f>IF(COUNTA(B91:M91)=0,"",IF(A91="","Дата поза роком",IF(OR(IF(ISNUMBER(B91),OR(B91&lt;0,B91&gt;1000000000,ROUND(B91,2)&lt;&gt;B91),LEN(B91)&gt;0),IF(ISNUMBER(C91),OR(C91&lt;0,C91&gt;1000000000,ROUND(C91,2)&lt;&gt;C91),LEN(C91)&gt;0),IF(ISNUMBER(D91),OR(D91&lt;0,D91&gt;1000000000,ROUND(D91,2)&lt;&gt;D91),LEN(D91)&gt;0),IF(ISNUMBER(E91),OR(E91&lt;0,E91&gt;1000000000,ROUND(E91,2)&lt;&gt;E91),LEN(E91)&gt;0),IF(ISNUMBER(F91),OR(F91&lt;0,F91&gt;1000000000,ROUND(F91,2)&lt;&gt;F91),LEN(F91)&gt;0),IF(ISNUMBER(G91),OR(G91&lt;0,G91&gt;1000000000,ROUND(G91,2)&lt;&gt;G91),LEN(G91)&gt;0),IF(ISNUMBER(H91),OR(H91&lt;0,H91&gt;1000000000,ROUND(H91,2)&lt;&gt;H91),LEN(H91)&gt;0),IF(ISNUMBER(I91),OR(I91&lt;0,I91&gt;1000000000,ROUND(I91,2)&lt;&gt;I91),LEN(I91)&gt;0),IF(ISNUMBER(J91),OR(J91&lt;0,J91&gt;1000000000,ROUND(J91,2)&lt;&gt;J91),LEN(J91)&gt;0),IF(ISNUMBER(K91),OR(K91&lt;0,K91&gt;1000000000,ROUND(K91,2)&lt;&gt;K91),LEN(K91)&gt;0),IF(ISNUMBER(L91),OR(L91&lt;0,L91&gt;1000000000,ROUND(L91,2)&lt;&gt;L91),LEN(L91)&gt;0),IF(ISNUMBER(M91),OR(M91&lt;0,M91&gt;1000000000,ROUND(M91,2)&lt;&gt;M91),LEN(M91)&gt;0)),"Перевірте факт",IF(OR(AND(LEN(B91)&gt;0,'Налаштування'!G7&lt;&gt;"Готово"),AND(LEN(C91)&gt;0,'Налаштування'!G8&lt;&gt;"Готово"),AND(LEN(D91)&gt;0,'Налаштування'!G9&lt;&gt;"Готово"),AND(LEN(E91)&gt;0,'Налаштування'!G10&lt;&gt;"Готово"),AND(LEN(F91)&gt;0,'Налаштування'!G11&lt;&gt;"Готово"),AND(LEN(G91)&gt;0,'Налаштування'!G12&lt;&gt;"Готово"),AND(LEN(H91)&gt;0,'Налаштування'!G13&lt;&gt;"Готово"),AND(LEN(I91)&gt;0,'Налаштування'!G14&lt;&gt;"Готово"),AND(LEN(J91)&gt;0,'Налаштування'!G15&lt;&gt;"Готово"),AND(LEN(K91)&gt;0,'Налаштування'!G16&lt;&gt;"Готово"),AND(LEN(L91)&gt;0,'Налаштування'!G17&lt;&gt;"Готово"),AND(LEN(M91)&gt;0,'Налаштування'!G18&lt;&gt;"Готово")),"Показник не налаштовано","Готово"))))</x:f>
      </x:c>
    </x:row>
    <x:row r="92">
      <x:c r="A92" s="14" t="n">
        <x:f>IF('Налаштування'!$C$4&lt;&gt;"Готово","",IF(YEAR(DATE('Налаштування'!$B$4,1,86))='Налаштування'!$B$4,DATE('Налаштування'!$B$4,1,86),""))</x:f>
        <x:v>46108</x:v>
      </x:c>
      <x:c r="B92" s="13"/>
      <x:c r="C92" s="13"/>
      <x:c r="D92" s="13"/>
      <x:c r="E92" s="13"/>
      <x:c r="F92" s="13"/>
      <x:c r="G92" s="13"/>
      <x:c r="H92" s="13"/>
      <x:c r="I92" s="13"/>
      <x:c r="J92" s="13"/>
      <x:c r="K92" s="13"/>
      <x:c r="L92" s="13"/>
      <x:c r="M92" s="13"/>
      <x:c r="N92" s="9" t="str">
        <x:f>IF(COUNTA(B92:M92)=0,"",IF(A92="","Дата поза роком",IF(OR(IF(ISNUMBER(B92),OR(B92&lt;0,B92&gt;1000000000,ROUND(B92,2)&lt;&gt;B92),LEN(B92)&gt;0),IF(ISNUMBER(C92),OR(C92&lt;0,C92&gt;1000000000,ROUND(C92,2)&lt;&gt;C92),LEN(C92)&gt;0),IF(ISNUMBER(D92),OR(D92&lt;0,D92&gt;1000000000,ROUND(D92,2)&lt;&gt;D92),LEN(D92)&gt;0),IF(ISNUMBER(E92),OR(E92&lt;0,E92&gt;1000000000,ROUND(E92,2)&lt;&gt;E92),LEN(E92)&gt;0),IF(ISNUMBER(F92),OR(F92&lt;0,F92&gt;1000000000,ROUND(F92,2)&lt;&gt;F92),LEN(F92)&gt;0),IF(ISNUMBER(G92),OR(G92&lt;0,G92&gt;1000000000,ROUND(G92,2)&lt;&gt;G92),LEN(G92)&gt;0),IF(ISNUMBER(H92),OR(H92&lt;0,H92&gt;1000000000,ROUND(H92,2)&lt;&gt;H92),LEN(H92)&gt;0),IF(ISNUMBER(I92),OR(I92&lt;0,I92&gt;1000000000,ROUND(I92,2)&lt;&gt;I92),LEN(I92)&gt;0),IF(ISNUMBER(J92),OR(J92&lt;0,J92&gt;1000000000,ROUND(J92,2)&lt;&gt;J92),LEN(J92)&gt;0),IF(ISNUMBER(K92),OR(K92&lt;0,K92&gt;1000000000,ROUND(K92,2)&lt;&gt;K92),LEN(K92)&gt;0),IF(ISNUMBER(L92),OR(L92&lt;0,L92&gt;1000000000,ROUND(L92,2)&lt;&gt;L92),LEN(L92)&gt;0),IF(ISNUMBER(M92),OR(M92&lt;0,M92&gt;1000000000,ROUND(M92,2)&lt;&gt;M92),LEN(M92)&gt;0)),"Перевірте факт",IF(OR(AND(LEN(B92)&gt;0,'Налаштування'!G7&lt;&gt;"Готово"),AND(LEN(C92)&gt;0,'Налаштування'!G8&lt;&gt;"Готово"),AND(LEN(D92)&gt;0,'Налаштування'!G9&lt;&gt;"Готово"),AND(LEN(E92)&gt;0,'Налаштування'!G10&lt;&gt;"Готово"),AND(LEN(F92)&gt;0,'Налаштування'!G11&lt;&gt;"Готово"),AND(LEN(G92)&gt;0,'Налаштування'!G12&lt;&gt;"Готово"),AND(LEN(H92)&gt;0,'Налаштування'!G13&lt;&gt;"Готово"),AND(LEN(I92)&gt;0,'Налаштування'!G14&lt;&gt;"Готово"),AND(LEN(J92)&gt;0,'Налаштування'!G15&lt;&gt;"Готово"),AND(LEN(K92)&gt;0,'Налаштування'!G16&lt;&gt;"Готово"),AND(LEN(L92)&gt;0,'Налаштування'!G17&lt;&gt;"Готово"),AND(LEN(M92)&gt;0,'Налаштування'!G18&lt;&gt;"Готово")),"Показник не налаштовано","Готово"))))</x:f>
      </x:c>
    </x:row>
    <x:row r="93">
      <x:c r="A93" s="14" t="n">
        <x:f>IF('Налаштування'!$C$4&lt;&gt;"Готово","",IF(YEAR(DATE('Налаштування'!$B$4,1,87))='Налаштування'!$B$4,DATE('Налаштування'!$B$4,1,87),""))</x:f>
        <x:v>46109</x:v>
      </x:c>
      <x:c r="B93" s="13"/>
      <x:c r="C93" s="13"/>
      <x:c r="D93" s="13"/>
      <x:c r="E93" s="13"/>
      <x:c r="F93" s="13"/>
      <x:c r="G93" s="13"/>
      <x:c r="H93" s="13"/>
      <x:c r="I93" s="13"/>
      <x:c r="J93" s="13"/>
      <x:c r="K93" s="13"/>
      <x:c r="L93" s="13"/>
      <x:c r="M93" s="13"/>
      <x:c r="N93" s="9" t="str">
        <x:f>IF(COUNTA(B93:M93)=0,"",IF(A93="","Дата поза роком",IF(OR(IF(ISNUMBER(B93),OR(B93&lt;0,B93&gt;1000000000,ROUND(B93,2)&lt;&gt;B93),LEN(B93)&gt;0),IF(ISNUMBER(C93),OR(C93&lt;0,C93&gt;1000000000,ROUND(C93,2)&lt;&gt;C93),LEN(C93)&gt;0),IF(ISNUMBER(D93),OR(D93&lt;0,D93&gt;1000000000,ROUND(D93,2)&lt;&gt;D93),LEN(D93)&gt;0),IF(ISNUMBER(E93),OR(E93&lt;0,E93&gt;1000000000,ROUND(E93,2)&lt;&gt;E93),LEN(E93)&gt;0),IF(ISNUMBER(F93),OR(F93&lt;0,F93&gt;1000000000,ROUND(F93,2)&lt;&gt;F93),LEN(F93)&gt;0),IF(ISNUMBER(G93),OR(G93&lt;0,G93&gt;1000000000,ROUND(G93,2)&lt;&gt;G93),LEN(G93)&gt;0),IF(ISNUMBER(H93),OR(H93&lt;0,H93&gt;1000000000,ROUND(H93,2)&lt;&gt;H93),LEN(H93)&gt;0),IF(ISNUMBER(I93),OR(I93&lt;0,I93&gt;1000000000,ROUND(I93,2)&lt;&gt;I93),LEN(I93)&gt;0),IF(ISNUMBER(J93),OR(J93&lt;0,J93&gt;1000000000,ROUND(J93,2)&lt;&gt;J93),LEN(J93)&gt;0),IF(ISNUMBER(K93),OR(K93&lt;0,K93&gt;1000000000,ROUND(K93,2)&lt;&gt;K93),LEN(K93)&gt;0),IF(ISNUMBER(L93),OR(L93&lt;0,L93&gt;1000000000,ROUND(L93,2)&lt;&gt;L93),LEN(L93)&gt;0),IF(ISNUMBER(M93),OR(M93&lt;0,M93&gt;1000000000,ROUND(M93,2)&lt;&gt;M93),LEN(M93)&gt;0)),"Перевірте факт",IF(OR(AND(LEN(B93)&gt;0,'Налаштування'!G7&lt;&gt;"Готово"),AND(LEN(C93)&gt;0,'Налаштування'!G8&lt;&gt;"Готово"),AND(LEN(D93)&gt;0,'Налаштування'!G9&lt;&gt;"Готово"),AND(LEN(E93)&gt;0,'Налаштування'!G10&lt;&gt;"Готово"),AND(LEN(F93)&gt;0,'Налаштування'!G11&lt;&gt;"Готово"),AND(LEN(G93)&gt;0,'Налаштування'!G12&lt;&gt;"Готово"),AND(LEN(H93)&gt;0,'Налаштування'!G13&lt;&gt;"Готово"),AND(LEN(I93)&gt;0,'Налаштування'!G14&lt;&gt;"Готово"),AND(LEN(J93)&gt;0,'Налаштування'!G15&lt;&gt;"Готово"),AND(LEN(K93)&gt;0,'Налаштування'!G16&lt;&gt;"Готово"),AND(LEN(L93)&gt;0,'Налаштування'!G17&lt;&gt;"Готово"),AND(LEN(M93)&gt;0,'Налаштування'!G18&lt;&gt;"Готово")),"Показник не налаштовано","Готово"))))</x:f>
      </x:c>
    </x:row>
    <x:row r="94">
      <x:c r="A94" s="14" t="n">
        <x:f>IF('Налаштування'!$C$4&lt;&gt;"Готово","",IF(YEAR(DATE('Налаштування'!$B$4,1,88))='Налаштування'!$B$4,DATE('Налаштування'!$B$4,1,88),""))</x:f>
        <x:v>46110</x:v>
      </x:c>
      <x:c r="B94" s="13"/>
      <x:c r="C94" s="13"/>
      <x:c r="D94" s="13"/>
      <x:c r="E94" s="13"/>
      <x:c r="F94" s="13"/>
      <x:c r="G94" s="13"/>
      <x:c r="H94" s="13"/>
      <x:c r="I94" s="13"/>
      <x:c r="J94" s="13"/>
      <x:c r="K94" s="13"/>
      <x:c r="L94" s="13"/>
      <x:c r="M94" s="13"/>
      <x:c r="N94" s="9" t="str">
        <x:f>IF(COUNTA(B94:M94)=0,"",IF(A94="","Дата поза роком",IF(OR(IF(ISNUMBER(B94),OR(B94&lt;0,B94&gt;1000000000,ROUND(B94,2)&lt;&gt;B94),LEN(B94)&gt;0),IF(ISNUMBER(C94),OR(C94&lt;0,C94&gt;1000000000,ROUND(C94,2)&lt;&gt;C94),LEN(C94)&gt;0),IF(ISNUMBER(D94),OR(D94&lt;0,D94&gt;1000000000,ROUND(D94,2)&lt;&gt;D94),LEN(D94)&gt;0),IF(ISNUMBER(E94),OR(E94&lt;0,E94&gt;1000000000,ROUND(E94,2)&lt;&gt;E94),LEN(E94)&gt;0),IF(ISNUMBER(F94),OR(F94&lt;0,F94&gt;1000000000,ROUND(F94,2)&lt;&gt;F94),LEN(F94)&gt;0),IF(ISNUMBER(G94),OR(G94&lt;0,G94&gt;1000000000,ROUND(G94,2)&lt;&gt;G94),LEN(G94)&gt;0),IF(ISNUMBER(H94),OR(H94&lt;0,H94&gt;1000000000,ROUND(H94,2)&lt;&gt;H94),LEN(H94)&gt;0),IF(ISNUMBER(I94),OR(I94&lt;0,I94&gt;1000000000,ROUND(I94,2)&lt;&gt;I94),LEN(I94)&gt;0),IF(ISNUMBER(J94),OR(J94&lt;0,J94&gt;1000000000,ROUND(J94,2)&lt;&gt;J94),LEN(J94)&gt;0),IF(ISNUMBER(K94),OR(K94&lt;0,K94&gt;1000000000,ROUND(K94,2)&lt;&gt;K94),LEN(K94)&gt;0),IF(ISNUMBER(L94),OR(L94&lt;0,L94&gt;1000000000,ROUND(L94,2)&lt;&gt;L94),LEN(L94)&gt;0),IF(ISNUMBER(M94),OR(M94&lt;0,M94&gt;1000000000,ROUND(M94,2)&lt;&gt;M94),LEN(M94)&gt;0)),"Перевірте факт",IF(OR(AND(LEN(B94)&gt;0,'Налаштування'!G7&lt;&gt;"Готово"),AND(LEN(C94)&gt;0,'Налаштування'!G8&lt;&gt;"Готово"),AND(LEN(D94)&gt;0,'Налаштування'!G9&lt;&gt;"Готово"),AND(LEN(E94)&gt;0,'Налаштування'!G10&lt;&gt;"Готово"),AND(LEN(F94)&gt;0,'Налаштування'!G11&lt;&gt;"Готово"),AND(LEN(G94)&gt;0,'Налаштування'!G12&lt;&gt;"Готово"),AND(LEN(H94)&gt;0,'Налаштування'!G13&lt;&gt;"Готово"),AND(LEN(I94)&gt;0,'Налаштування'!G14&lt;&gt;"Готово"),AND(LEN(J94)&gt;0,'Налаштування'!G15&lt;&gt;"Готово"),AND(LEN(K94)&gt;0,'Налаштування'!G16&lt;&gt;"Готово"),AND(LEN(L94)&gt;0,'Налаштування'!G17&lt;&gt;"Готово"),AND(LEN(M94)&gt;0,'Налаштування'!G18&lt;&gt;"Готово")),"Показник не налаштовано","Готово"))))</x:f>
      </x:c>
    </x:row>
    <x:row r="95">
      <x:c r="A95" s="14" t="n">
        <x:f>IF('Налаштування'!$C$4&lt;&gt;"Готово","",IF(YEAR(DATE('Налаштування'!$B$4,1,89))='Налаштування'!$B$4,DATE('Налаштування'!$B$4,1,89),""))</x:f>
        <x:v>46111</x:v>
      </x:c>
      <x:c r="B95" s="13" t="n">
        <x:v>2</x:v>
      </x:c>
      <x:c r="C95" s="13" t="n">
        <x:v>1</x:v>
      </x:c>
      <x:c r="D95" s="13" t="n">
        <x:v>0</x:v>
      </x:c>
      <x:c r="E95" s="13"/>
      <x:c r="F95" s="13"/>
      <x:c r="G95" s="13"/>
      <x:c r="H95" s="13"/>
      <x:c r="I95" s="13"/>
      <x:c r="J95" s="13"/>
      <x:c r="K95" s="13"/>
      <x:c r="L95" s="13"/>
      <x:c r="M95" s="13"/>
      <x:c r="N95" s="9" t="str">
        <x:f>IF(COUNTA(B95:M95)=0,"",IF(A95="","Дата поза роком",IF(OR(IF(ISNUMBER(B95),OR(B95&lt;0,B95&gt;1000000000,ROUND(B95,2)&lt;&gt;B95),LEN(B95)&gt;0),IF(ISNUMBER(C95),OR(C95&lt;0,C95&gt;1000000000,ROUND(C95,2)&lt;&gt;C95),LEN(C95)&gt;0),IF(ISNUMBER(D95),OR(D95&lt;0,D95&gt;1000000000,ROUND(D95,2)&lt;&gt;D95),LEN(D95)&gt;0),IF(ISNUMBER(E95),OR(E95&lt;0,E95&gt;1000000000,ROUND(E95,2)&lt;&gt;E95),LEN(E95)&gt;0),IF(ISNUMBER(F95),OR(F95&lt;0,F95&gt;1000000000,ROUND(F95,2)&lt;&gt;F95),LEN(F95)&gt;0),IF(ISNUMBER(G95),OR(G95&lt;0,G95&gt;1000000000,ROUND(G95,2)&lt;&gt;G95),LEN(G95)&gt;0),IF(ISNUMBER(H95),OR(H95&lt;0,H95&gt;1000000000,ROUND(H95,2)&lt;&gt;H95),LEN(H95)&gt;0),IF(ISNUMBER(I95),OR(I95&lt;0,I95&gt;1000000000,ROUND(I95,2)&lt;&gt;I95),LEN(I95)&gt;0),IF(ISNUMBER(J95),OR(J95&lt;0,J95&gt;1000000000,ROUND(J95,2)&lt;&gt;J95),LEN(J95)&gt;0),IF(ISNUMBER(K95),OR(K95&lt;0,K95&gt;1000000000,ROUND(K95,2)&lt;&gt;K95),LEN(K95)&gt;0),IF(ISNUMBER(L95),OR(L95&lt;0,L95&gt;1000000000,ROUND(L95,2)&lt;&gt;L95),LEN(L95)&gt;0),IF(ISNUMBER(M95),OR(M95&lt;0,M95&gt;1000000000,ROUND(M95,2)&lt;&gt;M95),LEN(M95)&gt;0)),"Перевірте факт",IF(OR(AND(LEN(B95)&gt;0,'Налаштування'!G7&lt;&gt;"Готово"),AND(LEN(C95)&gt;0,'Налаштування'!G8&lt;&gt;"Готово"),AND(LEN(D95)&gt;0,'Налаштування'!G9&lt;&gt;"Готово"),AND(LEN(E95)&gt;0,'Налаштування'!G10&lt;&gt;"Готово"),AND(LEN(F95)&gt;0,'Налаштування'!G11&lt;&gt;"Готово"),AND(LEN(G95)&gt;0,'Налаштування'!G12&lt;&gt;"Готово"),AND(LEN(H95)&gt;0,'Налаштування'!G13&lt;&gt;"Готово"),AND(LEN(I95)&gt;0,'Налаштування'!G14&lt;&gt;"Готово"),AND(LEN(J95)&gt;0,'Налаштування'!G15&lt;&gt;"Готово"),AND(LEN(K95)&gt;0,'Налаштування'!G16&lt;&gt;"Готово"),AND(LEN(L95)&gt;0,'Налаштування'!G17&lt;&gt;"Готово"),AND(LEN(M95)&gt;0,'Налаштування'!G18&lt;&gt;"Готово")),"Показник не налаштовано","Готово"))))</x:f>
        <x:v>Готово</x:v>
      </x:c>
    </x:row>
    <x:row r="96">
      <x:c r="A96" s="14" t="n">
        <x:f>IF('Налаштування'!$C$4&lt;&gt;"Готово","",IF(YEAR(DATE('Налаштування'!$B$4,1,90))='Налаштування'!$B$4,DATE('Налаштування'!$B$4,1,90),""))</x:f>
        <x:v>46112</x:v>
      </x:c>
      <x:c r="B96" s="13" t="n">
        <x:v>0</x:v>
      </x:c>
      <x:c r="C96" s="13" t="n">
        <x:v>0</x:v>
      </x:c>
      <x:c r="D96" s="13" t="n">
        <x:v>1</x:v>
      </x:c>
      <x:c r="E96" s="13"/>
      <x:c r="F96" s="13"/>
      <x:c r="G96" s="13"/>
      <x:c r="H96" s="13"/>
      <x:c r="I96" s="13"/>
      <x:c r="J96" s="13"/>
      <x:c r="K96" s="13"/>
      <x:c r="L96" s="13"/>
      <x:c r="M96" s="13"/>
      <x:c r="N96" s="9" t="str">
        <x:f>IF(COUNTA(B96:M96)=0,"",IF(A96="","Дата поза роком",IF(OR(IF(ISNUMBER(B96),OR(B96&lt;0,B96&gt;1000000000,ROUND(B96,2)&lt;&gt;B96),LEN(B96)&gt;0),IF(ISNUMBER(C96),OR(C96&lt;0,C96&gt;1000000000,ROUND(C96,2)&lt;&gt;C96),LEN(C96)&gt;0),IF(ISNUMBER(D96),OR(D96&lt;0,D96&gt;1000000000,ROUND(D96,2)&lt;&gt;D96),LEN(D96)&gt;0),IF(ISNUMBER(E96),OR(E96&lt;0,E96&gt;1000000000,ROUND(E96,2)&lt;&gt;E96),LEN(E96)&gt;0),IF(ISNUMBER(F96),OR(F96&lt;0,F96&gt;1000000000,ROUND(F96,2)&lt;&gt;F96),LEN(F96)&gt;0),IF(ISNUMBER(G96),OR(G96&lt;0,G96&gt;1000000000,ROUND(G96,2)&lt;&gt;G96),LEN(G96)&gt;0),IF(ISNUMBER(H96),OR(H96&lt;0,H96&gt;1000000000,ROUND(H96,2)&lt;&gt;H96),LEN(H96)&gt;0),IF(ISNUMBER(I96),OR(I96&lt;0,I96&gt;1000000000,ROUND(I96,2)&lt;&gt;I96),LEN(I96)&gt;0),IF(ISNUMBER(J96),OR(J96&lt;0,J96&gt;1000000000,ROUND(J96,2)&lt;&gt;J96),LEN(J96)&gt;0),IF(ISNUMBER(K96),OR(K96&lt;0,K96&gt;1000000000,ROUND(K96,2)&lt;&gt;K96),LEN(K96)&gt;0),IF(ISNUMBER(L96),OR(L96&lt;0,L96&gt;1000000000,ROUND(L96,2)&lt;&gt;L96),LEN(L96)&gt;0),IF(ISNUMBER(M96),OR(M96&lt;0,M96&gt;1000000000,ROUND(M96,2)&lt;&gt;M96),LEN(M96)&gt;0)),"Перевірте факт",IF(OR(AND(LEN(B96)&gt;0,'Налаштування'!G7&lt;&gt;"Готово"),AND(LEN(C96)&gt;0,'Налаштування'!G8&lt;&gt;"Готово"),AND(LEN(D96)&gt;0,'Налаштування'!G9&lt;&gt;"Готово"),AND(LEN(E96)&gt;0,'Налаштування'!G10&lt;&gt;"Готово"),AND(LEN(F96)&gt;0,'Налаштування'!G11&lt;&gt;"Готово"),AND(LEN(G96)&gt;0,'Налаштування'!G12&lt;&gt;"Готово"),AND(LEN(H96)&gt;0,'Налаштування'!G13&lt;&gt;"Готово"),AND(LEN(I96)&gt;0,'Налаштування'!G14&lt;&gt;"Готово"),AND(LEN(J96)&gt;0,'Налаштування'!G15&lt;&gt;"Готово"),AND(LEN(K96)&gt;0,'Налаштування'!G16&lt;&gt;"Готово"),AND(LEN(L96)&gt;0,'Налаштування'!G17&lt;&gt;"Готово"),AND(LEN(M96)&gt;0,'Налаштування'!G18&lt;&gt;"Готово")),"Показник не налаштовано","Готово"))))</x:f>
        <x:v>Готово</x:v>
      </x:c>
    </x:row>
    <x:row r="97">
      <x:c r="A97" s="14" t="n">
        <x:f>IF('Налаштування'!$C$4&lt;&gt;"Готово","",IF(YEAR(DATE('Налаштування'!$B$4,1,91))='Налаштування'!$B$4,DATE('Налаштування'!$B$4,1,91),""))</x:f>
        <x:v>46113</x:v>
      </x:c>
      <x:c r="B97" s="13" t="n">
        <x:v>3</x:v>
      </x:c>
      <x:c r="C97" s="13" t="n">
        <x:v>1</x:v>
      </x:c>
      <x:c r="D97" s="13" t="n">
        <x:v>1</x:v>
      </x:c>
      <x:c r="E97" s="13"/>
      <x:c r="F97" s="13"/>
      <x:c r="G97" s="13"/>
      <x:c r="H97" s="13"/>
      <x:c r="I97" s="13"/>
      <x:c r="J97" s="13"/>
      <x:c r="K97" s="13"/>
      <x:c r="L97" s="13"/>
      <x:c r="M97" s="13"/>
      <x:c r="N97" s="9" t="str">
        <x:f>IF(COUNTA(B97:M97)=0,"",IF(A97="","Дата поза роком",IF(OR(IF(ISNUMBER(B97),OR(B97&lt;0,B97&gt;1000000000,ROUND(B97,2)&lt;&gt;B97),LEN(B97)&gt;0),IF(ISNUMBER(C97),OR(C97&lt;0,C97&gt;1000000000,ROUND(C97,2)&lt;&gt;C97),LEN(C97)&gt;0),IF(ISNUMBER(D97),OR(D97&lt;0,D97&gt;1000000000,ROUND(D97,2)&lt;&gt;D97),LEN(D97)&gt;0),IF(ISNUMBER(E97),OR(E97&lt;0,E97&gt;1000000000,ROUND(E97,2)&lt;&gt;E97),LEN(E97)&gt;0),IF(ISNUMBER(F97),OR(F97&lt;0,F97&gt;1000000000,ROUND(F97,2)&lt;&gt;F97),LEN(F97)&gt;0),IF(ISNUMBER(G97),OR(G97&lt;0,G97&gt;1000000000,ROUND(G97,2)&lt;&gt;G97),LEN(G97)&gt;0),IF(ISNUMBER(H97),OR(H97&lt;0,H97&gt;1000000000,ROUND(H97,2)&lt;&gt;H97),LEN(H97)&gt;0),IF(ISNUMBER(I97),OR(I97&lt;0,I97&gt;1000000000,ROUND(I97,2)&lt;&gt;I97),LEN(I97)&gt;0),IF(ISNUMBER(J97),OR(J97&lt;0,J97&gt;1000000000,ROUND(J97,2)&lt;&gt;J97),LEN(J97)&gt;0),IF(ISNUMBER(K97),OR(K97&lt;0,K97&gt;1000000000,ROUND(K97,2)&lt;&gt;K97),LEN(K97)&gt;0),IF(ISNUMBER(L97),OR(L97&lt;0,L97&gt;1000000000,ROUND(L97,2)&lt;&gt;L97),LEN(L97)&gt;0),IF(ISNUMBER(M97),OR(M97&lt;0,M97&gt;1000000000,ROUND(M97,2)&lt;&gt;M97),LEN(M97)&gt;0)),"Перевірте факт",IF(OR(AND(LEN(B97)&gt;0,'Налаштування'!G7&lt;&gt;"Готово"),AND(LEN(C97)&gt;0,'Налаштування'!G8&lt;&gt;"Готово"),AND(LEN(D97)&gt;0,'Налаштування'!G9&lt;&gt;"Готово"),AND(LEN(E97)&gt;0,'Налаштування'!G10&lt;&gt;"Готово"),AND(LEN(F97)&gt;0,'Налаштування'!G11&lt;&gt;"Готово"),AND(LEN(G97)&gt;0,'Налаштування'!G12&lt;&gt;"Готово"),AND(LEN(H97)&gt;0,'Налаштування'!G13&lt;&gt;"Готово"),AND(LEN(I97)&gt;0,'Налаштування'!G14&lt;&gt;"Готово"),AND(LEN(J97)&gt;0,'Налаштування'!G15&lt;&gt;"Готово"),AND(LEN(K97)&gt;0,'Налаштування'!G16&lt;&gt;"Готово"),AND(LEN(L97)&gt;0,'Налаштування'!G17&lt;&gt;"Готово"),AND(LEN(M97)&gt;0,'Налаштування'!G18&lt;&gt;"Готово")),"Показник не налаштовано","Готово"))))</x:f>
        <x:v>Готово</x:v>
      </x:c>
    </x:row>
    <x:row r="98">
      <x:c r="A98" s="14" t="n">
        <x:f>IF('Налаштування'!$C$4&lt;&gt;"Готово","",IF(YEAR(DATE('Налаштування'!$B$4,1,92))='Налаштування'!$B$4,DATE('Налаштування'!$B$4,1,92),""))</x:f>
        <x:v>46114</x:v>
      </x:c>
      <x:c r="B98" s="13" t="n">
        <x:v>4</x:v>
      </x:c>
      <x:c r="C98" s="13" t="n">
        <x:v>1</x:v>
      </x:c>
      <x:c r="D98" s="13" t="n">
        <x:v>0</x:v>
      </x:c>
      <x:c r="E98" s="13"/>
      <x:c r="F98" s="13"/>
      <x:c r="G98" s="13"/>
      <x:c r="H98" s="13"/>
      <x:c r="I98" s="13"/>
      <x:c r="J98" s="13"/>
      <x:c r="K98" s="13"/>
      <x:c r="L98" s="13"/>
      <x:c r="M98" s="13"/>
      <x:c r="N98" s="9" t="str">
        <x:f>IF(COUNTA(B98:M98)=0,"",IF(A98="","Дата поза роком",IF(OR(IF(ISNUMBER(B98),OR(B98&lt;0,B98&gt;1000000000,ROUND(B98,2)&lt;&gt;B98),LEN(B98)&gt;0),IF(ISNUMBER(C98),OR(C98&lt;0,C98&gt;1000000000,ROUND(C98,2)&lt;&gt;C98),LEN(C98)&gt;0),IF(ISNUMBER(D98),OR(D98&lt;0,D98&gt;1000000000,ROUND(D98,2)&lt;&gt;D98),LEN(D98)&gt;0),IF(ISNUMBER(E98),OR(E98&lt;0,E98&gt;1000000000,ROUND(E98,2)&lt;&gt;E98),LEN(E98)&gt;0),IF(ISNUMBER(F98),OR(F98&lt;0,F98&gt;1000000000,ROUND(F98,2)&lt;&gt;F98),LEN(F98)&gt;0),IF(ISNUMBER(G98),OR(G98&lt;0,G98&gt;1000000000,ROUND(G98,2)&lt;&gt;G98),LEN(G98)&gt;0),IF(ISNUMBER(H98),OR(H98&lt;0,H98&gt;1000000000,ROUND(H98,2)&lt;&gt;H98),LEN(H98)&gt;0),IF(ISNUMBER(I98),OR(I98&lt;0,I98&gt;1000000000,ROUND(I98,2)&lt;&gt;I98),LEN(I98)&gt;0),IF(ISNUMBER(J98),OR(J98&lt;0,J98&gt;1000000000,ROUND(J98,2)&lt;&gt;J98),LEN(J98)&gt;0),IF(ISNUMBER(K98),OR(K98&lt;0,K98&gt;1000000000,ROUND(K98,2)&lt;&gt;K98),LEN(K98)&gt;0),IF(ISNUMBER(L98),OR(L98&lt;0,L98&gt;1000000000,ROUND(L98,2)&lt;&gt;L98),LEN(L98)&gt;0),IF(ISNUMBER(M98),OR(M98&lt;0,M98&gt;1000000000,ROUND(M98,2)&lt;&gt;M98),LEN(M98)&gt;0)),"Перевірте факт",IF(OR(AND(LEN(B98)&gt;0,'Налаштування'!G7&lt;&gt;"Готово"),AND(LEN(C98)&gt;0,'Налаштування'!G8&lt;&gt;"Готово"),AND(LEN(D98)&gt;0,'Налаштування'!G9&lt;&gt;"Готово"),AND(LEN(E98)&gt;0,'Налаштування'!G10&lt;&gt;"Готово"),AND(LEN(F98)&gt;0,'Налаштування'!G11&lt;&gt;"Готово"),AND(LEN(G98)&gt;0,'Налаштування'!G12&lt;&gt;"Готово"),AND(LEN(H98)&gt;0,'Налаштування'!G13&lt;&gt;"Готово"),AND(LEN(I98)&gt;0,'Налаштування'!G14&lt;&gt;"Готово"),AND(LEN(J98)&gt;0,'Налаштування'!G15&lt;&gt;"Готово"),AND(LEN(K98)&gt;0,'Налаштування'!G16&lt;&gt;"Готово"),AND(LEN(L98)&gt;0,'Налаштування'!G17&lt;&gt;"Готово"),AND(LEN(M98)&gt;0,'Налаштування'!G18&lt;&gt;"Готово")),"Показник не налаштовано","Готово"))))</x:f>
        <x:v>Готово</x:v>
      </x:c>
    </x:row>
    <x:row r="99">
      <x:c r="A99" s="14" t="n">
        <x:f>IF('Налаштування'!$C$4&lt;&gt;"Готово","",IF(YEAR(DATE('Налаштування'!$B$4,1,93))='Налаштування'!$B$4,DATE('Налаштування'!$B$4,1,93),""))</x:f>
        <x:v>46115</x:v>
      </x:c>
      <x:c r="B99" s="13" t="n">
        <x:v>5</x:v>
      </x:c>
      <x:c r="C99" s="13" t="n">
        <x:v>0</x:v>
      </x:c>
      <x:c r="D99" s="13" t="n">
        <x:v>2</x:v>
      </x:c>
      <x:c r="E99" s="13"/>
      <x:c r="F99" s="13"/>
      <x:c r="G99" s="13"/>
      <x:c r="H99" s="13"/>
      <x:c r="I99" s="13"/>
      <x:c r="J99" s="13"/>
      <x:c r="K99" s="13"/>
      <x:c r="L99" s="13"/>
      <x:c r="M99" s="13"/>
      <x:c r="N99" s="9" t="str">
        <x:f>IF(COUNTA(B99:M99)=0,"",IF(A99="","Дата поза роком",IF(OR(IF(ISNUMBER(B99),OR(B99&lt;0,B99&gt;1000000000,ROUND(B99,2)&lt;&gt;B99),LEN(B99)&gt;0),IF(ISNUMBER(C99),OR(C99&lt;0,C99&gt;1000000000,ROUND(C99,2)&lt;&gt;C99),LEN(C99)&gt;0),IF(ISNUMBER(D99),OR(D99&lt;0,D99&gt;1000000000,ROUND(D99,2)&lt;&gt;D99),LEN(D99)&gt;0),IF(ISNUMBER(E99),OR(E99&lt;0,E99&gt;1000000000,ROUND(E99,2)&lt;&gt;E99),LEN(E99)&gt;0),IF(ISNUMBER(F99),OR(F99&lt;0,F99&gt;1000000000,ROUND(F99,2)&lt;&gt;F99),LEN(F99)&gt;0),IF(ISNUMBER(G99),OR(G99&lt;0,G99&gt;1000000000,ROUND(G99,2)&lt;&gt;G99),LEN(G99)&gt;0),IF(ISNUMBER(H99),OR(H99&lt;0,H99&gt;1000000000,ROUND(H99,2)&lt;&gt;H99),LEN(H99)&gt;0),IF(ISNUMBER(I99),OR(I99&lt;0,I99&gt;1000000000,ROUND(I99,2)&lt;&gt;I99),LEN(I99)&gt;0),IF(ISNUMBER(J99),OR(J99&lt;0,J99&gt;1000000000,ROUND(J99,2)&lt;&gt;J99),LEN(J99)&gt;0),IF(ISNUMBER(K99),OR(K99&lt;0,K99&gt;1000000000,ROUND(K99,2)&lt;&gt;K99),LEN(K99)&gt;0),IF(ISNUMBER(L99),OR(L99&lt;0,L99&gt;1000000000,ROUND(L99,2)&lt;&gt;L99),LEN(L99)&gt;0),IF(ISNUMBER(M99),OR(M99&lt;0,M99&gt;1000000000,ROUND(M99,2)&lt;&gt;M99),LEN(M99)&gt;0)),"Перевірте факт",IF(OR(AND(LEN(B99)&gt;0,'Налаштування'!G7&lt;&gt;"Готово"),AND(LEN(C99)&gt;0,'Налаштування'!G8&lt;&gt;"Готово"),AND(LEN(D99)&gt;0,'Налаштування'!G9&lt;&gt;"Готово"),AND(LEN(E99)&gt;0,'Налаштування'!G10&lt;&gt;"Готово"),AND(LEN(F99)&gt;0,'Налаштування'!G11&lt;&gt;"Готово"),AND(LEN(G99)&gt;0,'Налаштування'!G12&lt;&gt;"Готово"),AND(LEN(H99)&gt;0,'Налаштування'!G13&lt;&gt;"Готово"),AND(LEN(I99)&gt;0,'Налаштування'!G14&lt;&gt;"Готово"),AND(LEN(J99)&gt;0,'Налаштування'!G15&lt;&gt;"Готово"),AND(LEN(K99)&gt;0,'Налаштування'!G16&lt;&gt;"Готово"),AND(LEN(L99)&gt;0,'Налаштування'!G17&lt;&gt;"Готово"),AND(LEN(M99)&gt;0,'Налаштування'!G18&lt;&gt;"Готово")),"Показник не налаштовано","Готово"))))</x:f>
        <x:v>Готово</x:v>
      </x:c>
    </x:row>
    <x:row r="100">
      <x:c r="A100" s="14" t="n">
        <x:f>IF('Налаштування'!$C$4&lt;&gt;"Готово","",IF(YEAR(DATE('Налаштування'!$B$4,1,94))='Налаштування'!$B$4,DATE('Налаштування'!$B$4,1,94),""))</x:f>
        <x:v>46116</x:v>
      </x:c>
      <x:c r="B100" s="13" t="n">
        <x:v>0</x:v>
      </x:c>
      <x:c r="C100" s="13" t="n">
        <x:v>0</x:v>
      </x:c>
      <x:c r="D100" s="13" t="n">
        <x:v>0</x:v>
      </x:c>
      <x:c r="E100" s="13"/>
      <x:c r="F100" s="13"/>
      <x:c r="G100" s="13"/>
      <x:c r="H100" s="13"/>
      <x:c r="I100" s="13"/>
      <x:c r="J100" s="13"/>
      <x:c r="K100" s="13"/>
      <x:c r="L100" s="13"/>
      <x:c r="M100" s="13"/>
      <x:c r="N100" s="9" t="str">
        <x:f>IF(COUNTA(B100:M100)=0,"",IF(A100="","Дата поза роком",IF(OR(IF(ISNUMBER(B100),OR(B100&lt;0,B100&gt;1000000000,ROUND(B100,2)&lt;&gt;B100),LEN(B100)&gt;0),IF(ISNUMBER(C100),OR(C100&lt;0,C100&gt;1000000000,ROUND(C100,2)&lt;&gt;C100),LEN(C100)&gt;0),IF(ISNUMBER(D100),OR(D100&lt;0,D100&gt;1000000000,ROUND(D100,2)&lt;&gt;D100),LEN(D100)&gt;0),IF(ISNUMBER(E100),OR(E100&lt;0,E100&gt;1000000000,ROUND(E100,2)&lt;&gt;E100),LEN(E100)&gt;0),IF(ISNUMBER(F100),OR(F100&lt;0,F100&gt;1000000000,ROUND(F100,2)&lt;&gt;F100),LEN(F100)&gt;0),IF(ISNUMBER(G100),OR(G100&lt;0,G100&gt;1000000000,ROUND(G100,2)&lt;&gt;G100),LEN(G100)&gt;0),IF(ISNUMBER(H100),OR(H100&lt;0,H100&gt;1000000000,ROUND(H100,2)&lt;&gt;H100),LEN(H100)&gt;0),IF(ISNUMBER(I100),OR(I100&lt;0,I100&gt;1000000000,ROUND(I100,2)&lt;&gt;I100),LEN(I100)&gt;0),IF(ISNUMBER(J100),OR(J100&lt;0,J100&gt;1000000000,ROUND(J100,2)&lt;&gt;J100),LEN(J100)&gt;0),IF(ISNUMBER(K100),OR(K100&lt;0,K100&gt;1000000000,ROUND(K100,2)&lt;&gt;K100),LEN(K100)&gt;0),IF(ISNUMBER(L100),OR(L100&lt;0,L100&gt;1000000000,ROUND(L100,2)&lt;&gt;L100),LEN(L100)&gt;0),IF(ISNUMBER(M100),OR(M100&lt;0,M100&gt;1000000000,ROUND(M100,2)&lt;&gt;M100),LEN(M100)&gt;0)),"Перевірте факт",IF(OR(AND(LEN(B100)&gt;0,'Налаштування'!G7&lt;&gt;"Готово"),AND(LEN(C100)&gt;0,'Налаштування'!G8&lt;&gt;"Готово"),AND(LEN(D100)&gt;0,'Налаштування'!G9&lt;&gt;"Готово"),AND(LEN(E100)&gt;0,'Налаштування'!G10&lt;&gt;"Готово"),AND(LEN(F100)&gt;0,'Налаштування'!G11&lt;&gt;"Готово"),AND(LEN(G100)&gt;0,'Налаштування'!G12&lt;&gt;"Готово"),AND(LEN(H100)&gt;0,'Налаштування'!G13&lt;&gt;"Готово"),AND(LEN(I100)&gt;0,'Налаштування'!G14&lt;&gt;"Готово"),AND(LEN(J100)&gt;0,'Налаштування'!G15&lt;&gt;"Готово"),AND(LEN(K100)&gt;0,'Налаштування'!G16&lt;&gt;"Готово"),AND(LEN(L100)&gt;0,'Налаштування'!G17&lt;&gt;"Готово"),AND(LEN(M100)&gt;0,'Налаштування'!G18&lt;&gt;"Готово")),"Показник не налаштовано","Готово"))))</x:f>
        <x:v>Готово</x:v>
      </x:c>
    </x:row>
    <x:row r="101">
      <x:c r="A101" s="14" t="n">
        <x:f>IF('Налаштування'!$C$4&lt;&gt;"Готово","",IF(YEAR(DATE('Налаштування'!$B$4,1,95))='Налаштування'!$B$4,DATE('Налаштування'!$B$4,1,95),""))</x:f>
        <x:v>46117</x:v>
      </x:c>
      <x:c r="B101" s="13" t="n">
        <x:v>1</x:v>
      </x:c>
      <x:c r="C101" s="13" t="n">
        <x:v>1</x:v>
      </x:c>
      <x:c r="D101" s="13" t="n">
        <x:v>0</x:v>
      </x:c>
      <x:c r="E101" s="13"/>
      <x:c r="F101" s="13"/>
      <x:c r="G101" s="13"/>
      <x:c r="H101" s="13"/>
      <x:c r="I101" s="13"/>
      <x:c r="J101" s="13"/>
      <x:c r="K101" s="13"/>
      <x:c r="L101" s="13"/>
      <x:c r="M101" s="13"/>
      <x:c r="N101" s="9" t="str">
        <x:f>IF(COUNTA(B101:M101)=0,"",IF(A101="","Дата поза роком",IF(OR(IF(ISNUMBER(B101),OR(B101&lt;0,B101&gt;1000000000,ROUND(B101,2)&lt;&gt;B101),LEN(B101)&gt;0),IF(ISNUMBER(C101),OR(C101&lt;0,C101&gt;1000000000,ROUND(C101,2)&lt;&gt;C101),LEN(C101)&gt;0),IF(ISNUMBER(D101),OR(D101&lt;0,D101&gt;1000000000,ROUND(D101,2)&lt;&gt;D101),LEN(D101)&gt;0),IF(ISNUMBER(E101),OR(E101&lt;0,E101&gt;1000000000,ROUND(E101,2)&lt;&gt;E101),LEN(E101)&gt;0),IF(ISNUMBER(F101),OR(F101&lt;0,F101&gt;1000000000,ROUND(F101,2)&lt;&gt;F101),LEN(F101)&gt;0),IF(ISNUMBER(G101),OR(G101&lt;0,G101&gt;1000000000,ROUND(G101,2)&lt;&gt;G101),LEN(G101)&gt;0),IF(ISNUMBER(H101),OR(H101&lt;0,H101&gt;1000000000,ROUND(H101,2)&lt;&gt;H101),LEN(H101)&gt;0),IF(ISNUMBER(I101),OR(I101&lt;0,I101&gt;1000000000,ROUND(I101,2)&lt;&gt;I101),LEN(I101)&gt;0),IF(ISNUMBER(J101),OR(J101&lt;0,J101&gt;1000000000,ROUND(J101,2)&lt;&gt;J101),LEN(J101)&gt;0),IF(ISNUMBER(K101),OR(K101&lt;0,K101&gt;1000000000,ROUND(K101,2)&lt;&gt;K101),LEN(K101)&gt;0),IF(ISNUMBER(L101),OR(L101&lt;0,L101&gt;1000000000,ROUND(L101,2)&lt;&gt;L101),LEN(L101)&gt;0),IF(ISNUMBER(M101),OR(M101&lt;0,M101&gt;1000000000,ROUND(M101,2)&lt;&gt;M101),LEN(M101)&gt;0)),"Перевірте факт",IF(OR(AND(LEN(B101)&gt;0,'Налаштування'!G7&lt;&gt;"Готово"),AND(LEN(C101)&gt;0,'Налаштування'!G8&lt;&gt;"Готово"),AND(LEN(D101)&gt;0,'Налаштування'!G9&lt;&gt;"Готово"),AND(LEN(E101)&gt;0,'Налаштування'!G10&lt;&gt;"Готово"),AND(LEN(F101)&gt;0,'Налаштування'!G11&lt;&gt;"Готово"),AND(LEN(G101)&gt;0,'Налаштування'!G12&lt;&gt;"Готово"),AND(LEN(H101)&gt;0,'Налаштування'!G13&lt;&gt;"Готово"),AND(LEN(I101)&gt;0,'Налаштування'!G14&lt;&gt;"Готово"),AND(LEN(J101)&gt;0,'Налаштування'!G15&lt;&gt;"Готово"),AND(LEN(K101)&gt;0,'Налаштування'!G16&lt;&gt;"Готово"),AND(LEN(L101)&gt;0,'Налаштування'!G17&lt;&gt;"Готово"),AND(LEN(M101)&gt;0,'Налаштування'!G18&lt;&gt;"Готово")),"Показник не налаштовано","Готово"))))</x:f>
        <x:v>Готово</x:v>
      </x:c>
    </x:row>
    <x:row r="102">
      <x:c r="A102" s="14" t="n">
        <x:f>IF('Налаштування'!$C$4&lt;&gt;"Готово","",IF(YEAR(DATE('Налаштування'!$B$4,1,96))='Налаштування'!$B$4,DATE('Налаштування'!$B$4,1,96),""))</x:f>
        <x:v>46118</x:v>
      </x:c>
      <x:c r="B102" s="13"/>
      <x:c r="C102" s="13"/>
      <x:c r="D102" s="13"/>
      <x:c r="E102" s="13"/>
      <x:c r="F102" s="13"/>
      <x:c r="G102" s="13"/>
      <x:c r="H102" s="13"/>
      <x:c r="I102" s="13"/>
      <x:c r="J102" s="13"/>
      <x:c r="K102" s="13"/>
      <x:c r="L102" s="13"/>
      <x:c r="M102" s="13"/>
      <x:c r="N102" s="9" t="str">
        <x:f>IF(COUNTA(B102:M102)=0,"",IF(A102="","Дата поза роком",IF(OR(IF(ISNUMBER(B102),OR(B102&lt;0,B102&gt;1000000000,ROUND(B102,2)&lt;&gt;B102),LEN(B102)&gt;0),IF(ISNUMBER(C102),OR(C102&lt;0,C102&gt;1000000000,ROUND(C102,2)&lt;&gt;C102),LEN(C102)&gt;0),IF(ISNUMBER(D102),OR(D102&lt;0,D102&gt;1000000000,ROUND(D102,2)&lt;&gt;D102),LEN(D102)&gt;0),IF(ISNUMBER(E102),OR(E102&lt;0,E102&gt;1000000000,ROUND(E102,2)&lt;&gt;E102),LEN(E102)&gt;0),IF(ISNUMBER(F102),OR(F102&lt;0,F102&gt;1000000000,ROUND(F102,2)&lt;&gt;F102),LEN(F102)&gt;0),IF(ISNUMBER(G102),OR(G102&lt;0,G102&gt;1000000000,ROUND(G102,2)&lt;&gt;G102),LEN(G102)&gt;0),IF(ISNUMBER(H102),OR(H102&lt;0,H102&gt;1000000000,ROUND(H102,2)&lt;&gt;H102),LEN(H102)&gt;0),IF(ISNUMBER(I102),OR(I102&lt;0,I102&gt;1000000000,ROUND(I102,2)&lt;&gt;I102),LEN(I102)&gt;0),IF(ISNUMBER(J102),OR(J102&lt;0,J102&gt;1000000000,ROUND(J102,2)&lt;&gt;J102),LEN(J102)&gt;0),IF(ISNUMBER(K102),OR(K102&lt;0,K102&gt;1000000000,ROUND(K102,2)&lt;&gt;K102),LEN(K102)&gt;0),IF(ISNUMBER(L102),OR(L102&lt;0,L102&gt;1000000000,ROUND(L102,2)&lt;&gt;L102),LEN(L102)&gt;0),IF(ISNUMBER(M102),OR(M102&lt;0,M102&gt;1000000000,ROUND(M102,2)&lt;&gt;M102),LEN(M102)&gt;0)),"Перевірте факт",IF(OR(AND(LEN(B102)&gt;0,'Налаштування'!G7&lt;&gt;"Готово"),AND(LEN(C102)&gt;0,'Налаштування'!G8&lt;&gt;"Готово"),AND(LEN(D102)&gt;0,'Налаштування'!G9&lt;&gt;"Готово"),AND(LEN(E102)&gt;0,'Налаштування'!G10&lt;&gt;"Готово"),AND(LEN(F102)&gt;0,'Налаштування'!G11&lt;&gt;"Готово"),AND(LEN(G102)&gt;0,'Налаштування'!G12&lt;&gt;"Готово"),AND(LEN(H102)&gt;0,'Налаштування'!G13&lt;&gt;"Готово"),AND(LEN(I102)&gt;0,'Налаштування'!G14&lt;&gt;"Готово"),AND(LEN(J102)&gt;0,'Налаштування'!G15&lt;&gt;"Готово"),AND(LEN(K102)&gt;0,'Налаштування'!G16&lt;&gt;"Готово"),AND(LEN(L102)&gt;0,'Налаштування'!G17&lt;&gt;"Готово"),AND(LEN(M102)&gt;0,'Налаштування'!G18&lt;&gt;"Готово")),"Показник не налаштовано","Готово"))))</x:f>
      </x:c>
    </x:row>
    <x:row r="103">
      <x:c r="A103" s="14" t="n">
        <x:f>IF('Налаштування'!$C$4&lt;&gt;"Готово","",IF(YEAR(DATE('Налаштування'!$B$4,1,97))='Налаштування'!$B$4,DATE('Налаштування'!$B$4,1,97),""))</x:f>
        <x:v>46119</x:v>
      </x:c>
      <x:c r="B103" s="13"/>
      <x:c r="C103" s="13"/>
      <x:c r="D103" s="13"/>
      <x:c r="E103" s="13"/>
      <x:c r="F103" s="13"/>
      <x:c r="G103" s="13"/>
      <x:c r="H103" s="13"/>
      <x:c r="I103" s="13"/>
      <x:c r="J103" s="13"/>
      <x:c r="K103" s="13"/>
      <x:c r="L103" s="13"/>
      <x:c r="M103" s="13"/>
      <x:c r="N103" s="9" t="str">
        <x:f>IF(COUNTA(B103:M103)=0,"",IF(A103="","Дата поза роком",IF(OR(IF(ISNUMBER(B103),OR(B103&lt;0,B103&gt;1000000000,ROUND(B103,2)&lt;&gt;B103),LEN(B103)&gt;0),IF(ISNUMBER(C103),OR(C103&lt;0,C103&gt;1000000000,ROUND(C103,2)&lt;&gt;C103),LEN(C103)&gt;0),IF(ISNUMBER(D103),OR(D103&lt;0,D103&gt;1000000000,ROUND(D103,2)&lt;&gt;D103),LEN(D103)&gt;0),IF(ISNUMBER(E103),OR(E103&lt;0,E103&gt;1000000000,ROUND(E103,2)&lt;&gt;E103),LEN(E103)&gt;0),IF(ISNUMBER(F103),OR(F103&lt;0,F103&gt;1000000000,ROUND(F103,2)&lt;&gt;F103),LEN(F103)&gt;0),IF(ISNUMBER(G103),OR(G103&lt;0,G103&gt;1000000000,ROUND(G103,2)&lt;&gt;G103),LEN(G103)&gt;0),IF(ISNUMBER(H103),OR(H103&lt;0,H103&gt;1000000000,ROUND(H103,2)&lt;&gt;H103),LEN(H103)&gt;0),IF(ISNUMBER(I103),OR(I103&lt;0,I103&gt;1000000000,ROUND(I103,2)&lt;&gt;I103),LEN(I103)&gt;0),IF(ISNUMBER(J103),OR(J103&lt;0,J103&gt;1000000000,ROUND(J103,2)&lt;&gt;J103),LEN(J103)&gt;0),IF(ISNUMBER(K103),OR(K103&lt;0,K103&gt;1000000000,ROUND(K103,2)&lt;&gt;K103),LEN(K103)&gt;0),IF(ISNUMBER(L103),OR(L103&lt;0,L103&gt;1000000000,ROUND(L103,2)&lt;&gt;L103),LEN(L103)&gt;0),IF(ISNUMBER(M103),OR(M103&lt;0,M103&gt;1000000000,ROUND(M103,2)&lt;&gt;M103),LEN(M103)&gt;0)),"Перевірте факт",IF(OR(AND(LEN(B103)&gt;0,'Налаштування'!G7&lt;&gt;"Готово"),AND(LEN(C103)&gt;0,'Налаштування'!G8&lt;&gt;"Готово"),AND(LEN(D103)&gt;0,'Налаштування'!G9&lt;&gt;"Готово"),AND(LEN(E103)&gt;0,'Налаштування'!G10&lt;&gt;"Готово"),AND(LEN(F103)&gt;0,'Налаштування'!G11&lt;&gt;"Готово"),AND(LEN(G103)&gt;0,'Налаштування'!G12&lt;&gt;"Готово"),AND(LEN(H103)&gt;0,'Налаштування'!G13&lt;&gt;"Готово"),AND(LEN(I103)&gt;0,'Налаштування'!G14&lt;&gt;"Готово"),AND(LEN(J103)&gt;0,'Налаштування'!G15&lt;&gt;"Готово"),AND(LEN(K103)&gt;0,'Налаштування'!G16&lt;&gt;"Готово"),AND(LEN(L103)&gt;0,'Налаштування'!G17&lt;&gt;"Готово"),AND(LEN(M103)&gt;0,'Налаштування'!G18&lt;&gt;"Готово")),"Показник не налаштовано","Готово"))))</x:f>
      </x:c>
    </x:row>
    <x:row r="104">
      <x:c r="A104" s="14" t="n">
        <x:f>IF('Налаштування'!$C$4&lt;&gt;"Готово","",IF(YEAR(DATE('Налаштування'!$B$4,1,98))='Налаштування'!$B$4,DATE('Налаштування'!$B$4,1,98),""))</x:f>
        <x:v>46120</x:v>
      </x:c>
      <x:c r="B104" s="13"/>
      <x:c r="C104" s="13"/>
      <x:c r="D104" s="13"/>
      <x:c r="E104" s="13"/>
      <x:c r="F104" s="13"/>
      <x:c r="G104" s="13"/>
      <x:c r="H104" s="13"/>
      <x:c r="I104" s="13"/>
      <x:c r="J104" s="13"/>
      <x:c r="K104" s="13"/>
      <x:c r="L104" s="13"/>
      <x:c r="M104" s="13"/>
      <x:c r="N104" s="9" t="str">
        <x:f>IF(COUNTA(B104:M104)=0,"",IF(A104="","Дата поза роком",IF(OR(IF(ISNUMBER(B104),OR(B104&lt;0,B104&gt;1000000000,ROUND(B104,2)&lt;&gt;B104),LEN(B104)&gt;0),IF(ISNUMBER(C104),OR(C104&lt;0,C104&gt;1000000000,ROUND(C104,2)&lt;&gt;C104),LEN(C104)&gt;0),IF(ISNUMBER(D104),OR(D104&lt;0,D104&gt;1000000000,ROUND(D104,2)&lt;&gt;D104),LEN(D104)&gt;0),IF(ISNUMBER(E104),OR(E104&lt;0,E104&gt;1000000000,ROUND(E104,2)&lt;&gt;E104),LEN(E104)&gt;0),IF(ISNUMBER(F104),OR(F104&lt;0,F104&gt;1000000000,ROUND(F104,2)&lt;&gt;F104),LEN(F104)&gt;0),IF(ISNUMBER(G104),OR(G104&lt;0,G104&gt;1000000000,ROUND(G104,2)&lt;&gt;G104),LEN(G104)&gt;0),IF(ISNUMBER(H104),OR(H104&lt;0,H104&gt;1000000000,ROUND(H104,2)&lt;&gt;H104),LEN(H104)&gt;0),IF(ISNUMBER(I104),OR(I104&lt;0,I104&gt;1000000000,ROUND(I104,2)&lt;&gt;I104),LEN(I104)&gt;0),IF(ISNUMBER(J104),OR(J104&lt;0,J104&gt;1000000000,ROUND(J104,2)&lt;&gt;J104),LEN(J104)&gt;0),IF(ISNUMBER(K104),OR(K104&lt;0,K104&gt;1000000000,ROUND(K104,2)&lt;&gt;K104),LEN(K104)&gt;0),IF(ISNUMBER(L104),OR(L104&lt;0,L104&gt;1000000000,ROUND(L104,2)&lt;&gt;L104),LEN(L104)&gt;0),IF(ISNUMBER(M104),OR(M104&lt;0,M104&gt;1000000000,ROUND(M104,2)&lt;&gt;M104),LEN(M104)&gt;0)),"Перевірте факт",IF(OR(AND(LEN(B104)&gt;0,'Налаштування'!G7&lt;&gt;"Готово"),AND(LEN(C104)&gt;0,'Налаштування'!G8&lt;&gt;"Готово"),AND(LEN(D104)&gt;0,'Налаштування'!G9&lt;&gt;"Готово"),AND(LEN(E104)&gt;0,'Налаштування'!G10&lt;&gt;"Готово"),AND(LEN(F104)&gt;0,'Налаштування'!G11&lt;&gt;"Готово"),AND(LEN(G104)&gt;0,'Налаштування'!G12&lt;&gt;"Готово"),AND(LEN(H104)&gt;0,'Налаштування'!G13&lt;&gt;"Готово"),AND(LEN(I104)&gt;0,'Налаштування'!G14&lt;&gt;"Готово"),AND(LEN(J104)&gt;0,'Налаштування'!G15&lt;&gt;"Готово"),AND(LEN(K104)&gt;0,'Налаштування'!G16&lt;&gt;"Готово"),AND(LEN(L104)&gt;0,'Налаштування'!G17&lt;&gt;"Готово"),AND(LEN(M104)&gt;0,'Налаштування'!G18&lt;&gt;"Готово")),"Показник не налаштовано","Готово"))))</x:f>
      </x:c>
    </x:row>
    <x:row r="105">
      <x:c r="A105" s="14" t="n">
        <x:f>IF('Налаштування'!$C$4&lt;&gt;"Готово","",IF(YEAR(DATE('Налаштування'!$B$4,1,99))='Налаштування'!$B$4,DATE('Налаштування'!$B$4,1,99),""))</x:f>
        <x:v>46121</x:v>
      </x:c>
      <x:c r="B105" s="13"/>
      <x:c r="C105" s="13"/>
      <x:c r="D105" s="13"/>
      <x:c r="E105" s="13"/>
      <x:c r="F105" s="13"/>
      <x:c r="G105" s="13"/>
      <x:c r="H105" s="13"/>
      <x:c r="I105" s="13"/>
      <x:c r="J105" s="13"/>
      <x:c r="K105" s="13"/>
      <x:c r="L105" s="13"/>
      <x:c r="M105" s="13"/>
      <x:c r="N105" s="9" t="str">
        <x:f>IF(COUNTA(B105:M105)=0,"",IF(A105="","Дата поза роком",IF(OR(IF(ISNUMBER(B105),OR(B105&lt;0,B105&gt;1000000000,ROUND(B105,2)&lt;&gt;B105),LEN(B105)&gt;0),IF(ISNUMBER(C105),OR(C105&lt;0,C105&gt;1000000000,ROUND(C105,2)&lt;&gt;C105),LEN(C105)&gt;0),IF(ISNUMBER(D105),OR(D105&lt;0,D105&gt;1000000000,ROUND(D105,2)&lt;&gt;D105),LEN(D105)&gt;0),IF(ISNUMBER(E105),OR(E105&lt;0,E105&gt;1000000000,ROUND(E105,2)&lt;&gt;E105),LEN(E105)&gt;0),IF(ISNUMBER(F105),OR(F105&lt;0,F105&gt;1000000000,ROUND(F105,2)&lt;&gt;F105),LEN(F105)&gt;0),IF(ISNUMBER(G105),OR(G105&lt;0,G105&gt;1000000000,ROUND(G105,2)&lt;&gt;G105),LEN(G105)&gt;0),IF(ISNUMBER(H105),OR(H105&lt;0,H105&gt;1000000000,ROUND(H105,2)&lt;&gt;H105),LEN(H105)&gt;0),IF(ISNUMBER(I105),OR(I105&lt;0,I105&gt;1000000000,ROUND(I105,2)&lt;&gt;I105),LEN(I105)&gt;0),IF(ISNUMBER(J105),OR(J105&lt;0,J105&gt;1000000000,ROUND(J105,2)&lt;&gt;J105),LEN(J105)&gt;0),IF(ISNUMBER(K105),OR(K105&lt;0,K105&gt;1000000000,ROUND(K105,2)&lt;&gt;K105),LEN(K105)&gt;0),IF(ISNUMBER(L105),OR(L105&lt;0,L105&gt;1000000000,ROUND(L105,2)&lt;&gt;L105),LEN(L105)&gt;0),IF(ISNUMBER(M105),OR(M105&lt;0,M105&gt;1000000000,ROUND(M105,2)&lt;&gt;M105),LEN(M105)&gt;0)),"Перевірте факт",IF(OR(AND(LEN(B105)&gt;0,'Налаштування'!G7&lt;&gt;"Готово"),AND(LEN(C105)&gt;0,'Налаштування'!G8&lt;&gt;"Готово"),AND(LEN(D105)&gt;0,'Налаштування'!G9&lt;&gt;"Готово"),AND(LEN(E105)&gt;0,'Налаштування'!G10&lt;&gt;"Готово"),AND(LEN(F105)&gt;0,'Налаштування'!G11&lt;&gt;"Готово"),AND(LEN(G105)&gt;0,'Налаштування'!G12&lt;&gt;"Готово"),AND(LEN(H105)&gt;0,'Налаштування'!G13&lt;&gt;"Готово"),AND(LEN(I105)&gt;0,'Налаштування'!G14&lt;&gt;"Готово"),AND(LEN(J105)&gt;0,'Налаштування'!G15&lt;&gt;"Готово"),AND(LEN(K105)&gt;0,'Налаштування'!G16&lt;&gt;"Готово"),AND(LEN(L105)&gt;0,'Налаштування'!G17&lt;&gt;"Готово"),AND(LEN(M105)&gt;0,'Налаштування'!G18&lt;&gt;"Готово")),"Показник не налаштовано","Готово"))))</x:f>
      </x:c>
    </x:row>
    <x:row r="106">
      <x:c r="A106" s="14" t="n">
        <x:f>IF('Налаштування'!$C$4&lt;&gt;"Готово","",IF(YEAR(DATE('Налаштування'!$B$4,1,100))='Налаштування'!$B$4,DATE('Налаштування'!$B$4,1,100),""))</x:f>
        <x:v>46122</x:v>
      </x:c>
      <x:c r="B106" s="13"/>
      <x:c r="C106" s="13"/>
      <x:c r="D106" s="13"/>
      <x:c r="E106" s="13"/>
      <x:c r="F106" s="13"/>
      <x:c r="G106" s="13"/>
      <x:c r="H106" s="13"/>
      <x:c r="I106" s="13"/>
      <x:c r="J106" s="13"/>
      <x:c r="K106" s="13"/>
      <x:c r="L106" s="13"/>
      <x:c r="M106" s="13"/>
      <x:c r="N106" s="9" t="str">
        <x:f>IF(COUNTA(B106:M106)=0,"",IF(A106="","Дата поза роком",IF(OR(IF(ISNUMBER(B106),OR(B106&lt;0,B106&gt;1000000000,ROUND(B106,2)&lt;&gt;B106),LEN(B106)&gt;0),IF(ISNUMBER(C106),OR(C106&lt;0,C106&gt;1000000000,ROUND(C106,2)&lt;&gt;C106),LEN(C106)&gt;0),IF(ISNUMBER(D106),OR(D106&lt;0,D106&gt;1000000000,ROUND(D106,2)&lt;&gt;D106),LEN(D106)&gt;0),IF(ISNUMBER(E106),OR(E106&lt;0,E106&gt;1000000000,ROUND(E106,2)&lt;&gt;E106),LEN(E106)&gt;0),IF(ISNUMBER(F106),OR(F106&lt;0,F106&gt;1000000000,ROUND(F106,2)&lt;&gt;F106),LEN(F106)&gt;0),IF(ISNUMBER(G106),OR(G106&lt;0,G106&gt;1000000000,ROUND(G106,2)&lt;&gt;G106),LEN(G106)&gt;0),IF(ISNUMBER(H106),OR(H106&lt;0,H106&gt;1000000000,ROUND(H106,2)&lt;&gt;H106),LEN(H106)&gt;0),IF(ISNUMBER(I106),OR(I106&lt;0,I106&gt;1000000000,ROUND(I106,2)&lt;&gt;I106),LEN(I106)&gt;0),IF(ISNUMBER(J106),OR(J106&lt;0,J106&gt;1000000000,ROUND(J106,2)&lt;&gt;J106),LEN(J106)&gt;0),IF(ISNUMBER(K106),OR(K106&lt;0,K106&gt;1000000000,ROUND(K106,2)&lt;&gt;K106),LEN(K106)&gt;0),IF(ISNUMBER(L106),OR(L106&lt;0,L106&gt;1000000000,ROUND(L106,2)&lt;&gt;L106),LEN(L106)&gt;0),IF(ISNUMBER(M106),OR(M106&lt;0,M106&gt;1000000000,ROUND(M106,2)&lt;&gt;M106),LEN(M106)&gt;0)),"Перевірте факт",IF(OR(AND(LEN(B106)&gt;0,'Налаштування'!G7&lt;&gt;"Готово"),AND(LEN(C106)&gt;0,'Налаштування'!G8&lt;&gt;"Готово"),AND(LEN(D106)&gt;0,'Налаштування'!G9&lt;&gt;"Готово"),AND(LEN(E106)&gt;0,'Налаштування'!G10&lt;&gt;"Готово"),AND(LEN(F106)&gt;0,'Налаштування'!G11&lt;&gt;"Готово"),AND(LEN(G106)&gt;0,'Налаштування'!G12&lt;&gt;"Готово"),AND(LEN(H106)&gt;0,'Налаштування'!G13&lt;&gt;"Готово"),AND(LEN(I106)&gt;0,'Налаштування'!G14&lt;&gt;"Готово"),AND(LEN(J106)&gt;0,'Налаштування'!G15&lt;&gt;"Готово"),AND(LEN(K106)&gt;0,'Налаштування'!G16&lt;&gt;"Готово"),AND(LEN(L106)&gt;0,'Налаштування'!G17&lt;&gt;"Готово"),AND(LEN(M106)&gt;0,'Налаштування'!G18&lt;&gt;"Готово")),"Показник не налаштовано","Готово"))))</x:f>
      </x:c>
    </x:row>
    <x:row r="107">
      <x:c r="A107" s="14" t="n">
        <x:f>IF('Налаштування'!$C$4&lt;&gt;"Готово","",IF(YEAR(DATE('Налаштування'!$B$4,1,101))='Налаштування'!$B$4,DATE('Налаштування'!$B$4,1,101),""))</x:f>
        <x:v>46123</x:v>
      </x:c>
      <x:c r="B107" s="13"/>
      <x:c r="C107" s="13"/>
      <x:c r="D107" s="13"/>
      <x:c r="E107" s="13"/>
      <x:c r="F107" s="13"/>
      <x:c r="G107" s="13"/>
      <x:c r="H107" s="13"/>
      <x:c r="I107" s="13"/>
      <x:c r="J107" s="13"/>
      <x:c r="K107" s="13"/>
      <x:c r="L107" s="13"/>
      <x:c r="M107" s="13"/>
      <x:c r="N107" s="9" t="str">
        <x:f>IF(COUNTA(B107:M107)=0,"",IF(A107="","Дата поза роком",IF(OR(IF(ISNUMBER(B107),OR(B107&lt;0,B107&gt;1000000000,ROUND(B107,2)&lt;&gt;B107),LEN(B107)&gt;0),IF(ISNUMBER(C107),OR(C107&lt;0,C107&gt;1000000000,ROUND(C107,2)&lt;&gt;C107),LEN(C107)&gt;0),IF(ISNUMBER(D107),OR(D107&lt;0,D107&gt;1000000000,ROUND(D107,2)&lt;&gt;D107),LEN(D107)&gt;0),IF(ISNUMBER(E107),OR(E107&lt;0,E107&gt;1000000000,ROUND(E107,2)&lt;&gt;E107),LEN(E107)&gt;0),IF(ISNUMBER(F107),OR(F107&lt;0,F107&gt;1000000000,ROUND(F107,2)&lt;&gt;F107),LEN(F107)&gt;0),IF(ISNUMBER(G107),OR(G107&lt;0,G107&gt;1000000000,ROUND(G107,2)&lt;&gt;G107),LEN(G107)&gt;0),IF(ISNUMBER(H107),OR(H107&lt;0,H107&gt;1000000000,ROUND(H107,2)&lt;&gt;H107),LEN(H107)&gt;0),IF(ISNUMBER(I107),OR(I107&lt;0,I107&gt;1000000000,ROUND(I107,2)&lt;&gt;I107),LEN(I107)&gt;0),IF(ISNUMBER(J107),OR(J107&lt;0,J107&gt;1000000000,ROUND(J107,2)&lt;&gt;J107),LEN(J107)&gt;0),IF(ISNUMBER(K107),OR(K107&lt;0,K107&gt;1000000000,ROUND(K107,2)&lt;&gt;K107),LEN(K107)&gt;0),IF(ISNUMBER(L107),OR(L107&lt;0,L107&gt;1000000000,ROUND(L107,2)&lt;&gt;L107),LEN(L107)&gt;0),IF(ISNUMBER(M107),OR(M107&lt;0,M107&gt;1000000000,ROUND(M107,2)&lt;&gt;M107),LEN(M107)&gt;0)),"Перевірте факт",IF(OR(AND(LEN(B107)&gt;0,'Налаштування'!G7&lt;&gt;"Готово"),AND(LEN(C107)&gt;0,'Налаштування'!G8&lt;&gt;"Готово"),AND(LEN(D107)&gt;0,'Налаштування'!G9&lt;&gt;"Готово"),AND(LEN(E107)&gt;0,'Налаштування'!G10&lt;&gt;"Готово"),AND(LEN(F107)&gt;0,'Налаштування'!G11&lt;&gt;"Готово"),AND(LEN(G107)&gt;0,'Налаштування'!G12&lt;&gt;"Готово"),AND(LEN(H107)&gt;0,'Налаштування'!G13&lt;&gt;"Готово"),AND(LEN(I107)&gt;0,'Налаштування'!G14&lt;&gt;"Готово"),AND(LEN(J107)&gt;0,'Налаштування'!G15&lt;&gt;"Готово"),AND(LEN(K107)&gt;0,'Налаштування'!G16&lt;&gt;"Готово"),AND(LEN(L107)&gt;0,'Налаштування'!G17&lt;&gt;"Готово"),AND(LEN(M107)&gt;0,'Налаштування'!G18&lt;&gt;"Готово")),"Показник не налаштовано","Готово"))))</x:f>
      </x:c>
    </x:row>
    <x:row r="108">
      <x:c r="A108" s="14" t="n">
        <x:f>IF('Налаштування'!$C$4&lt;&gt;"Готово","",IF(YEAR(DATE('Налаштування'!$B$4,1,102))='Налаштування'!$B$4,DATE('Налаштування'!$B$4,1,102),""))</x:f>
        <x:v>46124</x:v>
      </x:c>
      <x:c r="B108" s="13"/>
      <x:c r="C108" s="13"/>
      <x:c r="D108" s="13"/>
      <x:c r="E108" s="13"/>
      <x:c r="F108" s="13"/>
      <x:c r="G108" s="13"/>
      <x:c r="H108" s="13"/>
      <x:c r="I108" s="13"/>
      <x:c r="J108" s="13"/>
      <x:c r="K108" s="13"/>
      <x:c r="L108" s="13"/>
      <x:c r="M108" s="13"/>
      <x:c r="N108" s="9" t="str">
        <x:f>IF(COUNTA(B108:M108)=0,"",IF(A108="","Дата поза роком",IF(OR(IF(ISNUMBER(B108),OR(B108&lt;0,B108&gt;1000000000,ROUND(B108,2)&lt;&gt;B108),LEN(B108)&gt;0),IF(ISNUMBER(C108),OR(C108&lt;0,C108&gt;1000000000,ROUND(C108,2)&lt;&gt;C108),LEN(C108)&gt;0),IF(ISNUMBER(D108),OR(D108&lt;0,D108&gt;1000000000,ROUND(D108,2)&lt;&gt;D108),LEN(D108)&gt;0),IF(ISNUMBER(E108),OR(E108&lt;0,E108&gt;1000000000,ROUND(E108,2)&lt;&gt;E108),LEN(E108)&gt;0),IF(ISNUMBER(F108),OR(F108&lt;0,F108&gt;1000000000,ROUND(F108,2)&lt;&gt;F108),LEN(F108)&gt;0),IF(ISNUMBER(G108),OR(G108&lt;0,G108&gt;1000000000,ROUND(G108,2)&lt;&gt;G108),LEN(G108)&gt;0),IF(ISNUMBER(H108),OR(H108&lt;0,H108&gt;1000000000,ROUND(H108,2)&lt;&gt;H108),LEN(H108)&gt;0),IF(ISNUMBER(I108),OR(I108&lt;0,I108&gt;1000000000,ROUND(I108,2)&lt;&gt;I108),LEN(I108)&gt;0),IF(ISNUMBER(J108),OR(J108&lt;0,J108&gt;1000000000,ROUND(J108,2)&lt;&gt;J108),LEN(J108)&gt;0),IF(ISNUMBER(K108),OR(K108&lt;0,K108&gt;1000000000,ROUND(K108,2)&lt;&gt;K108),LEN(K108)&gt;0),IF(ISNUMBER(L108),OR(L108&lt;0,L108&gt;1000000000,ROUND(L108,2)&lt;&gt;L108),LEN(L108)&gt;0),IF(ISNUMBER(M108),OR(M108&lt;0,M108&gt;1000000000,ROUND(M108,2)&lt;&gt;M108),LEN(M108)&gt;0)),"Перевірте факт",IF(OR(AND(LEN(B108)&gt;0,'Налаштування'!G7&lt;&gt;"Готово"),AND(LEN(C108)&gt;0,'Налаштування'!G8&lt;&gt;"Готово"),AND(LEN(D108)&gt;0,'Налаштування'!G9&lt;&gt;"Готово"),AND(LEN(E108)&gt;0,'Налаштування'!G10&lt;&gt;"Готово"),AND(LEN(F108)&gt;0,'Налаштування'!G11&lt;&gt;"Готово"),AND(LEN(G108)&gt;0,'Налаштування'!G12&lt;&gt;"Готово"),AND(LEN(H108)&gt;0,'Налаштування'!G13&lt;&gt;"Готово"),AND(LEN(I108)&gt;0,'Налаштування'!G14&lt;&gt;"Готово"),AND(LEN(J108)&gt;0,'Налаштування'!G15&lt;&gt;"Готово"),AND(LEN(K108)&gt;0,'Налаштування'!G16&lt;&gt;"Готово"),AND(LEN(L108)&gt;0,'Налаштування'!G17&lt;&gt;"Готово"),AND(LEN(M108)&gt;0,'Налаштування'!G18&lt;&gt;"Готово")),"Показник не налаштовано","Готово"))))</x:f>
      </x:c>
    </x:row>
    <x:row r="109">
      <x:c r="A109" s="14" t="n">
        <x:f>IF('Налаштування'!$C$4&lt;&gt;"Готово","",IF(YEAR(DATE('Налаштування'!$B$4,1,103))='Налаштування'!$B$4,DATE('Налаштування'!$B$4,1,103),""))</x:f>
        <x:v>46125</x:v>
      </x:c>
      <x:c r="B109" s="13"/>
      <x:c r="C109" s="13"/>
      <x:c r="D109" s="13"/>
      <x:c r="E109" s="13"/>
      <x:c r="F109" s="13"/>
      <x:c r="G109" s="13"/>
      <x:c r="H109" s="13"/>
      <x:c r="I109" s="13"/>
      <x:c r="J109" s="13"/>
      <x:c r="K109" s="13"/>
      <x:c r="L109" s="13"/>
      <x:c r="M109" s="13"/>
      <x:c r="N109" s="9" t="str">
        <x:f>IF(COUNTA(B109:M109)=0,"",IF(A109="","Дата поза роком",IF(OR(IF(ISNUMBER(B109),OR(B109&lt;0,B109&gt;1000000000,ROUND(B109,2)&lt;&gt;B109),LEN(B109)&gt;0),IF(ISNUMBER(C109),OR(C109&lt;0,C109&gt;1000000000,ROUND(C109,2)&lt;&gt;C109),LEN(C109)&gt;0),IF(ISNUMBER(D109),OR(D109&lt;0,D109&gt;1000000000,ROUND(D109,2)&lt;&gt;D109),LEN(D109)&gt;0),IF(ISNUMBER(E109),OR(E109&lt;0,E109&gt;1000000000,ROUND(E109,2)&lt;&gt;E109),LEN(E109)&gt;0),IF(ISNUMBER(F109),OR(F109&lt;0,F109&gt;1000000000,ROUND(F109,2)&lt;&gt;F109),LEN(F109)&gt;0),IF(ISNUMBER(G109),OR(G109&lt;0,G109&gt;1000000000,ROUND(G109,2)&lt;&gt;G109),LEN(G109)&gt;0),IF(ISNUMBER(H109),OR(H109&lt;0,H109&gt;1000000000,ROUND(H109,2)&lt;&gt;H109),LEN(H109)&gt;0),IF(ISNUMBER(I109),OR(I109&lt;0,I109&gt;1000000000,ROUND(I109,2)&lt;&gt;I109),LEN(I109)&gt;0),IF(ISNUMBER(J109),OR(J109&lt;0,J109&gt;1000000000,ROUND(J109,2)&lt;&gt;J109),LEN(J109)&gt;0),IF(ISNUMBER(K109),OR(K109&lt;0,K109&gt;1000000000,ROUND(K109,2)&lt;&gt;K109),LEN(K109)&gt;0),IF(ISNUMBER(L109),OR(L109&lt;0,L109&gt;1000000000,ROUND(L109,2)&lt;&gt;L109),LEN(L109)&gt;0),IF(ISNUMBER(M109),OR(M109&lt;0,M109&gt;1000000000,ROUND(M109,2)&lt;&gt;M109),LEN(M109)&gt;0)),"Перевірте факт",IF(OR(AND(LEN(B109)&gt;0,'Налаштування'!G7&lt;&gt;"Готово"),AND(LEN(C109)&gt;0,'Налаштування'!G8&lt;&gt;"Готово"),AND(LEN(D109)&gt;0,'Налаштування'!G9&lt;&gt;"Готово"),AND(LEN(E109)&gt;0,'Налаштування'!G10&lt;&gt;"Готово"),AND(LEN(F109)&gt;0,'Налаштування'!G11&lt;&gt;"Готово"),AND(LEN(G109)&gt;0,'Налаштування'!G12&lt;&gt;"Готово"),AND(LEN(H109)&gt;0,'Налаштування'!G13&lt;&gt;"Готово"),AND(LEN(I109)&gt;0,'Налаштування'!G14&lt;&gt;"Готово"),AND(LEN(J109)&gt;0,'Налаштування'!G15&lt;&gt;"Готово"),AND(LEN(K109)&gt;0,'Налаштування'!G16&lt;&gt;"Готово"),AND(LEN(L109)&gt;0,'Налаштування'!G17&lt;&gt;"Готово"),AND(LEN(M109)&gt;0,'Налаштування'!G18&lt;&gt;"Готово")),"Показник не налаштовано","Готово"))))</x:f>
      </x:c>
    </x:row>
    <x:row r="110">
      <x:c r="A110" s="14" t="n">
        <x:f>IF('Налаштування'!$C$4&lt;&gt;"Готово","",IF(YEAR(DATE('Налаштування'!$B$4,1,104))='Налаштування'!$B$4,DATE('Налаштування'!$B$4,1,104),""))</x:f>
        <x:v>46126</x:v>
      </x:c>
      <x:c r="B110" s="13"/>
      <x:c r="C110" s="13"/>
      <x:c r="D110" s="13"/>
      <x:c r="E110" s="13"/>
      <x:c r="F110" s="13"/>
      <x:c r="G110" s="13"/>
      <x:c r="H110" s="13"/>
      <x:c r="I110" s="13"/>
      <x:c r="J110" s="13"/>
      <x:c r="K110" s="13"/>
      <x:c r="L110" s="13"/>
      <x:c r="M110" s="13"/>
      <x:c r="N110" s="9" t="str">
        <x:f>IF(COUNTA(B110:M110)=0,"",IF(A110="","Дата поза роком",IF(OR(IF(ISNUMBER(B110),OR(B110&lt;0,B110&gt;1000000000,ROUND(B110,2)&lt;&gt;B110),LEN(B110)&gt;0),IF(ISNUMBER(C110),OR(C110&lt;0,C110&gt;1000000000,ROUND(C110,2)&lt;&gt;C110),LEN(C110)&gt;0),IF(ISNUMBER(D110),OR(D110&lt;0,D110&gt;1000000000,ROUND(D110,2)&lt;&gt;D110),LEN(D110)&gt;0),IF(ISNUMBER(E110),OR(E110&lt;0,E110&gt;1000000000,ROUND(E110,2)&lt;&gt;E110),LEN(E110)&gt;0),IF(ISNUMBER(F110),OR(F110&lt;0,F110&gt;1000000000,ROUND(F110,2)&lt;&gt;F110),LEN(F110)&gt;0),IF(ISNUMBER(G110),OR(G110&lt;0,G110&gt;1000000000,ROUND(G110,2)&lt;&gt;G110),LEN(G110)&gt;0),IF(ISNUMBER(H110),OR(H110&lt;0,H110&gt;1000000000,ROUND(H110,2)&lt;&gt;H110),LEN(H110)&gt;0),IF(ISNUMBER(I110),OR(I110&lt;0,I110&gt;1000000000,ROUND(I110,2)&lt;&gt;I110),LEN(I110)&gt;0),IF(ISNUMBER(J110),OR(J110&lt;0,J110&gt;1000000000,ROUND(J110,2)&lt;&gt;J110),LEN(J110)&gt;0),IF(ISNUMBER(K110),OR(K110&lt;0,K110&gt;1000000000,ROUND(K110,2)&lt;&gt;K110),LEN(K110)&gt;0),IF(ISNUMBER(L110),OR(L110&lt;0,L110&gt;1000000000,ROUND(L110,2)&lt;&gt;L110),LEN(L110)&gt;0),IF(ISNUMBER(M110),OR(M110&lt;0,M110&gt;1000000000,ROUND(M110,2)&lt;&gt;M110),LEN(M110)&gt;0)),"Перевірте факт",IF(OR(AND(LEN(B110)&gt;0,'Налаштування'!G7&lt;&gt;"Готово"),AND(LEN(C110)&gt;0,'Налаштування'!G8&lt;&gt;"Готово"),AND(LEN(D110)&gt;0,'Налаштування'!G9&lt;&gt;"Готово"),AND(LEN(E110)&gt;0,'Налаштування'!G10&lt;&gt;"Готово"),AND(LEN(F110)&gt;0,'Налаштування'!G11&lt;&gt;"Готово"),AND(LEN(G110)&gt;0,'Налаштування'!G12&lt;&gt;"Готово"),AND(LEN(H110)&gt;0,'Налаштування'!G13&lt;&gt;"Готово"),AND(LEN(I110)&gt;0,'Налаштування'!G14&lt;&gt;"Готово"),AND(LEN(J110)&gt;0,'Налаштування'!G15&lt;&gt;"Готово"),AND(LEN(K110)&gt;0,'Налаштування'!G16&lt;&gt;"Готово"),AND(LEN(L110)&gt;0,'Налаштування'!G17&lt;&gt;"Готово"),AND(LEN(M110)&gt;0,'Налаштування'!G18&lt;&gt;"Готово")),"Показник не налаштовано","Готово"))))</x:f>
      </x:c>
    </x:row>
    <x:row r="111">
      <x:c r="A111" s="14" t="n">
        <x:f>IF('Налаштування'!$C$4&lt;&gt;"Готово","",IF(YEAR(DATE('Налаштування'!$B$4,1,105))='Налаштування'!$B$4,DATE('Налаштування'!$B$4,1,105),""))</x:f>
        <x:v>46127</x:v>
      </x:c>
      <x:c r="B111" s="13"/>
      <x:c r="C111" s="13"/>
      <x:c r="D111" s="13"/>
      <x:c r="E111" s="13"/>
      <x:c r="F111" s="13"/>
      <x:c r="G111" s="13"/>
      <x:c r="H111" s="13"/>
      <x:c r="I111" s="13"/>
      <x:c r="J111" s="13"/>
      <x:c r="K111" s="13"/>
      <x:c r="L111" s="13"/>
      <x:c r="M111" s="13"/>
      <x:c r="N111" s="9" t="str">
        <x:f>IF(COUNTA(B111:M111)=0,"",IF(A111="","Дата поза роком",IF(OR(IF(ISNUMBER(B111),OR(B111&lt;0,B111&gt;1000000000,ROUND(B111,2)&lt;&gt;B111),LEN(B111)&gt;0),IF(ISNUMBER(C111),OR(C111&lt;0,C111&gt;1000000000,ROUND(C111,2)&lt;&gt;C111),LEN(C111)&gt;0),IF(ISNUMBER(D111),OR(D111&lt;0,D111&gt;1000000000,ROUND(D111,2)&lt;&gt;D111),LEN(D111)&gt;0),IF(ISNUMBER(E111),OR(E111&lt;0,E111&gt;1000000000,ROUND(E111,2)&lt;&gt;E111),LEN(E111)&gt;0),IF(ISNUMBER(F111),OR(F111&lt;0,F111&gt;1000000000,ROUND(F111,2)&lt;&gt;F111),LEN(F111)&gt;0),IF(ISNUMBER(G111),OR(G111&lt;0,G111&gt;1000000000,ROUND(G111,2)&lt;&gt;G111),LEN(G111)&gt;0),IF(ISNUMBER(H111),OR(H111&lt;0,H111&gt;1000000000,ROUND(H111,2)&lt;&gt;H111),LEN(H111)&gt;0),IF(ISNUMBER(I111),OR(I111&lt;0,I111&gt;1000000000,ROUND(I111,2)&lt;&gt;I111),LEN(I111)&gt;0),IF(ISNUMBER(J111),OR(J111&lt;0,J111&gt;1000000000,ROUND(J111,2)&lt;&gt;J111),LEN(J111)&gt;0),IF(ISNUMBER(K111),OR(K111&lt;0,K111&gt;1000000000,ROUND(K111,2)&lt;&gt;K111),LEN(K111)&gt;0),IF(ISNUMBER(L111),OR(L111&lt;0,L111&gt;1000000000,ROUND(L111,2)&lt;&gt;L111),LEN(L111)&gt;0),IF(ISNUMBER(M111),OR(M111&lt;0,M111&gt;1000000000,ROUND(M111,2)&lt;&gt;M111),LEN(M111)&gt;0)),"Перевірте факт",IF(OR(AND(LEN(B111)&gt;0,'Налаштування'!G7&lt;&gt;"Готово"),AND(LEN(C111)&gt;0,'Налаштування'!G8&lt;&gt;"Готово"),AND(LEN(D111)&gt;0,'Налаштування'!G9&lt;&gt;"Готово"),AND(LEN(E111)&gt;0,'Налаштування'!G10&lt;&gt;"Готово"),AND(LEN(F111)&gt;0,'Налаштування'!G11&lt;&gt;"Готово"),AND(LEN(G111)&gt;0,'Налаштування'!G12&lt;&gt;"Готово"),AND(LEN(H111)&gt;0,'Налаштування'!G13&lt;&gt;"Готово"),AND(LEN(I111)&gt;0,'Налаштування'!G14&lt;&gt;"Готово"),AND(LEN(J111)&gt;0,'Налаштування'!G15&lt;&gt;"Готово"),AND(LEN(K111)&gt;0,'Налаштування'!G16&lt;&gt;"Готово"),AND(LEN(L111)&gt;0,'Налаштування'!G17&lt;&gt;"Готово"),AND(LEN(M111)&gt;0,'Налаштування'!G18&lt;&gt;"Готово")),"Показник не налаштовано","Готово"))))</x:f>
      </x:c>
    </x:row>
    <x:row r="112">
      <x:c r="A112" s="14" t="n">
        <x:f>IF('Налаштування'!$C$4&lt;&gt;"Готово","",IF(YEAR(DATE('Налаштування'!$B$4,1,106))='Налаштування'!$B$4,DATE('Налаштування'!$B$4,1,106),""))</x:f>
        <x:v>46128</x:v>
      </x:c>
      <x:c r="B112" s="13"/>
      <x:c r="C112" s="13"/>
      <x:c r="D112" s="13"/>
      <x:c r="E112" s="13"/>
      <x:c r="F112" s="13"/>
      <x:c r="G112" s="13"/>
      <x:c r="H112" s="13"/>
      <x:c r="I112" s="13"/>
      <x:c r="J112" s="13"/>
      <x:c r="K112" s="13"/>
      <x:c r="L112" s="13"/>
      <x:c r="M112" s="13"/>
      <x:c r="N112" s="9" t="str">
        <x:f>IF(COUNTA(B112:M112)=0,"",IF(A112="","Дата поза роком",IF(OR(IF(ISNUMBER(B112),OR(B112&lt;0,B112&gt;1000000000,ROUND(B112,2)&lt;&gt;B112),LEN(B112)&gt;0),IF(ISNUMBER(C112),OR(C112&lt;0,C112&gt;1000000000,ROUND(C112,2)&lt;&gt;C112),LEN(C112)&gt;0),IF(ISNUMBER(D112),OR(D112&lt;0,D112&gt;1000000000,ROUND(D112,2)&lt;&gt;D112),LEN(D112)&gt;0),IF(ISNUMBER(E112),OR(E112&lt;0,E112&gt;1000000000,ROUND(E112,2)&lt;&gt;E112),LEN(E112)&gt;0),IF(ISNUMBER(F112),OR(F112&lt;0,F112&gt;1000000000,ROUND(F112,2)&lt;&gt;F112),LEN(F112)&gt;0),IF(ISNUMBER(G112),OR(G112&lt;0,G112&gt;1000000000,ROUND(G112,2)&lt;&gt;G112),LEN(G112)&gt;0),IF(ISNUMBER(H112),OR(H112&lt;0,H112&gt;1000000000,ROUND(H112,2)&lt;&gt;H112),LEN(H112)&gt;0),IF(ISNUMBER(I112),OR(I112&lt;0,I112&gt;1000000000,ROUND(I112,2)&lt;&gt;I112),LEN(I112)&gt;0),IF(ISNUMBER(J112),OR(J112&lt;0,J112&gt;1000000000,ROUND(J112,2)&lt;&gt;J112),LEN(J112)&gt;0),IF(ISNUMBER(K112),OR(K112&lt;0,K112&gt;1000000000,ROUND(K112,2)&lt;&gt;K112),LEN(K112)&gt;0),IF(ISNUMBER(L112),OR(L112&lt;0,L112&gt;1000000000,ROUND(L112,2)&lt;&gt;L112),LEN(L112)&gt;0),IF(ISNUMBER(M112),OR(M112&lt;0,M112&gt;1000000000,ROUND(M112,2)&lt;&gt;M112),LEN(M112)&gt;0)),"Перевірте факт",IF(OR(AND(LEN(B112)&gt;0,'Налаштування'!G7&lt;&gt;"Готово"),AND(LEN(C112)&gt;0,'Налаштування'!G8&lt;&gt;"Готово"),AND(LEN(D112)&gt;0,'Налаштування'!G9&lt;&gt;"Готово"),AND(LEN(E112)&gt;0,'Налаштування'!G10&lt;&gt;"Готово"),AND(LEN(F112)&gt;0,'Налаштування'!G11&lt;&gt;"Готово"),AND(LEN(G112)&gt;0,'Налаштування'!G12&lt;&gt;"Готово"),AND(LEN(H112)&gt;0,'Налаштування'!G13&lt;&gt;"Готово"),AND(LEN(I112)&gt;0,'Налаштування'!G14&lt;&gt;"Готово"),AND(LEN(J112)&gt;0,'Налаштування'!G15&lt;&gt;"Готово"),AND(LEN(K112)&gt;0,'Налаштування'!G16&lt;&gt;"Готово"),AND(LEN(L112)&gt;0,'Налаштування'!G17&lt;&gt;"Готово"),AND(LEN(M112)&gt;0,'Налаштування'!G18&lt;&gt;"Готово")),"Показник не налаштовано","Готово"))))</x:f>
      </x:c>
    </x:row>
    <x:row r="113">
      <x:c r="A113" s="14" t="n">
        <x:f>IF('Налаштування'!$C$4&lt;&gt;"Готово","",IF(YEAR(DATE('Налаштування'!$B$4,1,107))='Налаштування'!$B$4,DATE('Налаштування'!$B$4,1,107),""))</x:f>
        <x:v>46129</x:v>
      </x:c>
      <x:c r="B113" s="13"/>
      <x:c r="C113" s="13"/>
      <x:c r="D113" s="13"/>
      <x:c r="E113" s="13"/>
      <x:c r="F113" s="13"/>
      <x:c r="G113" s="13"/>
      <x:c r="H113" s="13"/>
      <x:c r="I113" s="13"/>
      <x:c r="J113" s="13"/>
      <x:c r="K113" s="13"/>
      <x:c r="L113" s="13"/>
      <x:c r="M113" s="13"/>
      <x:c r="N113" s="9" t="str">
        <x:f>IF(COUNTA(B113:M113)=0,"",IF(A113="","Дата поза роком",IF(OR(IF(ISNUMBER(B113),OR(B113&lt;0,B113&gt;1000000000,ROUND(B113,2)&lt;&gt;B113),LEN(B113)&gt;0),IF(ISNUMBER(C113),OR(C113&lt;0,C113&gt;1000000000,ROUND(C113,2)&lt;&gt;C113),LEN(C113)&gt;0),IF(ISNUMBER(D113),OR(D113&lt;0,D113&gt;1000000000,ROUND(D113,2)&lt;&gt;D113),LEN(D113)&gt;0),IF(ISNUMBER(E113),OR(E113&lt;0,E113&gt;1000000000,ROUND(E113,2)&lt;&gt;E113),LEN(E113)&gt;0),IF(ISNUMBER(F113),OR(F113&lt;0,F113&gt;1000000000,ROUND(F113,2)&lt;&gt;F113),LEN(F113)&gt;0),IF(ISNUMBER(G113),OR(G113&lt;0,G113&gt;1000000000,ROUND(G113,2)&lt;&gt;G113),LEN(G113)&gt;0),IF(ISNUMBER(H113),OR(H113&lt;0,H113&gt;1000000000,ROUND(H113,2)&lt;&gt;H113),LEN(H113)&gt;0),IF(ISNUMBER(I113),OR(I113&lt;0,I113&gt;1000000000,ROUND(I113,2)&lt;&gt;I113),LEN(I113)&gt;0),IF(ISNUMBER(J113),OR(J113&lt;0,J113&gt;1000000000,ROUND(J113,2)&lt;&gt;J113),LEN(J113)&gt;0),IF(ISNUMBER(K113),OR(K113&lt;0,K113&gt;1000000000,ROUND(K113,2)&lt;&gt;K113),LEN(K113)&gt;0),IF(ISNUMBER(L113),OR(L113&lt;0,L113&gt;1000000000,ROUND(L113,2)&lt;&gt;L113),LEN(L113)&gt;0),IF(ISNUMBER(M113),OR(M113&lt;0,M113&gt;1000000000,ROUND(M113,2)&lt;&gt;M113),LEN(M113)&gt;0)),"Перевірте факт",IF(OR(AND(LEN(B113)&gt;0,'Налаштування'!G7&lt;&gt;"Готово"),AND(LEN(C113)&gt;0,'Налаштування'!G8&lt;&gt;"Готово"),AND(LEN(D113)&gt;0,'Налаштування'!G9&lt;&gt;"Готово"),AND(LEN(E113)&gt;0,'Налаштування'!G10&lt;&gt;"Готово"),AND(LEN(F113)&gt;0,'Налаштування'!G11&lt;&gt;"Готово"),AND(LEN(G113)&gt;0,'Налаштування'!G12&lt;&gt;"Готово"),AND(LEN(H113)&gt;0,'Налаштування'!G13&lt;&gt;"Готово"),AND(LEN(I113)&gt;0,'Налаштування'!G14&lt;&gt;"Готово"),AND(LEN(J113)&gt;0,'Налаштування'!G15&lt;&gt;"Готово"),AND(LEN(K113)&gt;0,'Налаштування'!G16&lt;&gt;"Готово"),AND(LEN(L113)&gt;0,'Налаштування'!G17&lt;&gt;"Готово"),AND(LEN(M113)&gt;0,'Налаштування'!G18&lt;&gt;"Готово")),"Показник не налаштовано","Готово"))))</x:f>
      </x:c>
    </x:row>
    <x:row r="114">
      <x:c r="A114" s="14" t="n">
        <x:f>IF('Налаштування'!$C$4&lt;&gt;"Готово","",IF(YEAR(DATE('Налаштування'!$B$4,1,108))='Налаштування'!$B$4,DATE('Налаштування'!$B$4,1,108),""))</x:f>
        <x:v>46130</x:v>
      </x:c>
      <x:c r="B114" s="13"/>
      <x:c r="C114" s="13"/>
      <x:c r="D114" s="13"/>
      <x:c r="E114" s="13"/>
      <x:c r="F114" s="13"/>
      <x:c r="G114" s="13"/>
      <x:c r="H114" s="13"/>
      <x:c r="I114" s="13"/>
      <x:c r="J114" s="13"/>
      <x:c r="K114" s="13"/>
      <x:c r="L114" s="13"/>
      <x:c r="M114" s="13"/>
      <x:c r="N114" s="9" t="str">
        <x:f>IF(COUNTA(B114:M114)=0,"",IF(A114="","Дата поза роком",IF(OR(IF(ISNUMBER(B114),OR(B114&lt;0,B114&gt;1000000000,ROUND(B114,2)&lt;&gt;B114),LEN(B114)&gt;0),IF(ISNUMBER(C114),OR(C114&lt;0,C114&gt;1000000000,ROUND(C114,2)&lt;&gt;C114),LEN(C114)&gt;0),IF(ISNUMBER(D114),OR(D114&lt;0,D114&gt;1000000000,ROUND(D114,2)&lt;&gt;D114),LEN(D114)&gt;0),IF(ISNUMBER(E114),OR(E114&lt;0,E114&gt;1000000000,ROUND(E114,2)&lt;&gt;E114),LEN(E114)&gt;0),IF(ISNUMBER(F114),OR(F114&lt;0,F114&gt;1000000000,ROUND(F114,2)&lt;&gt;F114),LEN(F114)&gt;0),IF(ISNUMBER(G114),OR(G114&lt;0,G114&gt;1000000000,ROUND(G114,2)&lt;&gt;G114),LEN(G114)&gt;0),IF(ISNUMBER(H114),OR(H114&lt;0,H114&gt;1000000000,ROUND(H114,2)&lt;&gt;H114),LEN(H114)&gt;0),IF(ISNUMBER(I114),OR(I114&lt;0,I114&gt;1000000000,ROUND(I114,2)&lt;&gt;I114),LEN(I114)&gt;0),IF(ISNUMBER(J114),OR(J114&lt;0,J114&gt;1000000000,ROUND(J114,2)&lt;&gt;J114),LEN(J114)&gt;0),IF(ISNUMBER(K114),OR(K114&lt;0,K114&gt;1000000000,ROUND(K114,2)&lt;&gt;K114),LEN(K114)&gt;0),IF(ISNUMBER(L114),OR(L114&lt;0,L114&gt;1000000000,ROUND(L114,2)&lt;&gt;L114),LEN(L114)&gt;0),IF(ISNUMBER(M114),OR(M114&lt;0,M114&gt;1000000000,ROUND(M114,2)&lt;&gt;M114),LEN(M114)&gt;0)),"Перевірте факт",IF(OR(AND(LEN(B114)&gt;0,'Налаштування'!G7&lt;&gt;"Готово"),AND(LEN(C114)&gt;0,'Налаштування'!G8&lt;&gt;"Готово"),AND(LEN(D114)&gt;0,'Налаштування'!G9&lt;&gt;"Готово"),AND(LEN(E114)&gt;0,'Налаштування'!G10&lt;&gt;"Готово"),AND(LEN(F114)&gt;0,'Налаштування'!G11&lt;&gt;"Готово"),AND(LEN(G114)&gt;0,'Налаштування'!G12&lt;&gt;"Готово"),AND(LEN(H114)&gt;0,'Налаштування'!G13&lt;&gt;"Готово"),AND(LEN(I114)&gt;0,'Налаштування'!G14&lt;&gt;"Готово"),AND(LEN(J114)&gt;0,'Налаштування'!G15&lt;&gt;"Готово"),AND(LEN(K114)&gt;0,'Налаштування'!G16&lt;&gt;"Готово"),AND(LEN(L114)&gt;0,'Налаштування'!G17&lt;&gt;"Готово"),AND(LEN(M114)&gt;0,'Налаштування'!G18&lt;&gt;"Готово")),"Показник не налаштовано","Готово"))))</x:f>
      </x:c>
    </x:row>
    <x:row r="115">
      <x:c r="A115" s="14" t="n">
        <x:f>IF('Налаштування'!$C$4&lt;&gt;"Готово","",IF(YEAR(DATE('Налаштування'!$B$4,1,109))='Налаштування'!$B$4,DATE('Налаштування'!$B$4,1,109),""))</x:f>
        <x:v>46131</x:v>
      </x:c>
      <x:c r="B115" s="13"/>
      <x:c r="C115" s="13"/>
      <x:c r="D115" s="13"/>
      <x:c r="E115" s="13"/>
      <x:c r="F115" s="13"/>
      <x:c r="G115" s="13"/>
      <x:c r="H115" s="13"/>
      <x:c r="I115" s="13"/>
      <x:c r="J115" s="13"/>
      <x:c r="K115" s="13"/>
      <x:c r="L115" s="13"/>
      <x:c r="M115" s="13"/>
      <x:c r="N115" s="9" t="str">
        <x:f>IF(COUNTA(B115:M115)=0,"",IF(A115="","Дата поза роком",IF(OR(IF(ISNUMBER(B115),OR(B115&lt;0,B115&gt;1000000000,ROUND(B115,2)&lt;&gt;B115),LEN(B115)&gt;0),IF(ISNUMBER(C115),OR(C115&lt;0,C115&gt;1000000000,ROUND(C115,2)&lt;&gt;C115),LEN(C115)&gt;0),IF(ISNUMBER(D115),OR(D115&lt;0,D115&gt;1000000000,ROUND(D115,2)&lt;&gt;D115),LEN(D115)&gt;0),IF(ISNUMBER(E115),OR(E115&lt;0,E115&gt;1000000000,ROUND(E115,2)&lt;&gt;E115),LEN(E115)&gt;0),IF(ISNUMBER(F115),OR(F115&lt;0,F115&gt;1000000000,ROUND(F115,2)&lt;&gt;F115),LEN(F115)&gt;0),IF(ISNUMBER(G115),OR(G115&lt;0,G115&gt;1000000000,ROUND(G115,2)&lt;&gt;G115),LEN(G115)&gt;0),IF(ISNUMBER(H115),OR(H115&lt;0,H115&gt;1000000000,ROUND(H115,2)&lt;&gt;H115),LEN(H115)&gt;0),IF(ISNUMBER(I115),OR(I115&lt;0,I115&gt;1000000000,ROUND(I115,2)&lt;&gt;I115),LEN(I115)&gt;0),IF(ISNUMBER(J115),OR(J115&lt;0,J115&gt;1000000000,ROUND(J115,2)&lt;&gt;J115),LEN(J115)&gt;0),IF(ISNUMBER(K115),OR(K115&lt;0,K115&gt;1000000000,ROUND(K115,2)&lt;&gt;K115),LEN(K115)&gt;0),IF(ISNUMBER(L115),OR(L115&lt;0,L115&gt;1000000000,ROUND(L115,2)&lt;&gt;L115),LEN(L115)&gt;0),IF(ISNUMBER(M115),OR(M115&lt;0,M115&gt;1000000000,ROUND(M115,2)&lt;&gt;M115),LEN(M115)&gt;0)),"Перевірте факт",IF(OR(AND(LEN(B115)&gt;0,'Налаштування'!G7&lt;&gt;"Готово"),AND(LEN(C115)&gt;0,'Налаштування'!G8&lt;&gt;"Готово"),AND(LEN(D115)&gt;0,'Налаштування'!G9&lt;&gt;"Готово"),AND(LEN(E115)&gt;0,'Налаштування'!G10&lt;&gt;"Готово"),AND(LEN(F115)&gt;0,'Налаштування'!G11&lt;&gt;"Готово"),AND(LEN(G115)&gt;0,'Налаштування'!G12&lt;&gt;"Готово"),AND(LEN(H115)&gt;0,'Налаштування'!G13&lt;&gt;"Готово"),AND(LEN(I115)&gt;0,'Налаштування'!G14&lt;&gt;"Готово"),AND(LEN(J115)&gt;0,'Налаштування'!G15&lt;&gt;"Готово"),AND(LEN(K115)&gt;0,'Налаштування'!G16&lt;&gt;"Готово"),AND(LEN(L115)&gt;0,'Налаштування'!G17&lt;&gt;"Готово"),AND(LEN(M115)&gt;0,'Налаштування'!G18&lt;&gt;"Готово")),"Показник не налаштовано","Готово"))))</x:f>
      </x:c>
    </x:row>
    <x:row r="116">
      <x:c r="A116" s="14" t="n">
        <x:f>IF('Налаштування'!$C$4&lt;&gt;"Готово","",IF(YEAR(DATE('Налаштування'!$B$4,1,110))='Налаштування'!$B$4,DATE('Налаштування'!$B$4,1,110),""))</x:f>
        <x:v>46132</x:v>
      </x:c>
      <x:c r="B116" s="13"/>
      <x:c r="C116" s="13"/>
      <x:c r="D116" s="13"/>
      <x:c r="E116" s="13"/>
      <x:c r="F116" s="13"/>
      <x:c r="G116" s="13"/>
      <x:c r="H116" s="13"/>
      <x:c r="I116" s="13"/>
      <x:c r="J116" s="13"/>
      <x:c r="K116" s="13"/>
      <x:c r="L116" s="13"/>
      <x:c r="M116" s="13"/>
      <x:c r="N116" s="9" t="str">
        <x:f>IF(COUNTA(B116:M116)=0,"",IF(A116="","Дата поза роком",IF(OR(IF(ISNUMBER(B116),OR(B116&lt;0,B116&gt;1000000000,ROUND(B116,2)&lt;&gt;B116),LEN(B116)&gt;0),IF(ISNUMBER(C116),OR(C116&lt;0,C116&gt;1000000000,ROUND(C116,2)&lt;&gt;C116),LEN(C116)&gt;0),IF(ISNUMBER(D116),OR(D116&lt;0,D116&gt;1000000000,ROUND(D116,2)&lt;&gt;D116),LEN(D116)&gt;0),IF(ISNUMBER(E116),OR(E116&lt;0,E116&gt;1000000000,ROUND(E116,2)&lt;&gt;E116),LEN(E116)&gt;0),IF(ISNUMBER(F116),OR(F116&lt;0,F116&gt;1000000000,ROUND(F116,2)&lt;&gt;F116),LEN(F116)&gt;0),IF(ISNUMBER(G116),OR(G116&lt;0,G116&gt;1000000000,ROUND(G116,2)&lt;&gt;G116),LEN(G116)&gt;0),IF(ISNUMBER(H116),OR(H116&lt;0,H116&gt;1000000000,ROUND(H116,2)&lt;&gt;H116),LEN(H116)&gt;0),IF(ISNUMBER(I116),OR(I116&lt;0,I116&gt;1000000000,ROUND(I116,2)&lt;&gt;I116),LEN(I116)&gt;0),IF(ISNUMBER(J116),OR(J116&lt;0,J116&gt;1000000000,ROUND(J116,2)&lt;&gt;J116),LEN(J116)&gt;0),IF(ISNUMBER(K116),OR(K116&lt;0,K116&gt;1000000000,ROUND(K116,2)&lt;&gt;K116),LEN(K116)&gt;0),IF(ISNUMBER(L116),OR(L116&lt;0,L116&gt;1000000000,ROUND(L116,2)&lt;&gt;L116),LEN(L116)&gt;0),IF(ISNUMBER(M116),OR(M116&lt;0,M116&gt;1000000000,ROUND(M116,2)&lt;&gt;M116),LEN(M116)&gt;0)),"Перевірте факт",IF(OR(AND(LEN(B116)&gt;0,'Налаштування'!G7&lt;&gt;"Готово"),AND(LEN(C116)&gt;0,'Налаштування'!G8&lt;&gt;"Готово"),AND(LEN(D116)&gt;0,'Налаштування'!G9&lt;&gt;"Готово"),AND(LEN(E116)&gt;0,'Налаштування'!G10&lt;&gt;"Готово"),AND(LEN(F116)&gt;0,'Налаштування'!G11&lt;&gt;"Готово"),AND(LEN(G116)&gt;0,'Налаштування'!G12&lt;&gt;"Готово"),AND(LEN(H116)&gt;0,'Налаштування'!G13&lt;&gt;"Готово"),AND(LEN(I116)&gt;0,'Налаштування'!G14&lt;&gt;"Готово"),AND(LEN(J116)&gt;0,'Налаштування'!G15&lt;&gt;"Готово"),AND(LEN(K116)&gt;0,'Налаштування'!G16&lt;&gt;"Готово"),AND(LEN(L116)&gt;0,'Налаштування'!G17&lt;&gt;"Готово"),AND(LEN(M116)&gt;0,'Налаштування'!G18&lt;&gt;"Готово")),"Показник не налаштовано","Готово"))))</x:f>
      </x:c>
    </x:row>
    <x:row r="117">
      <x:c r="A117" s="14" t="n">
        <x:f>IF('Налаштування'!$C$4&lt;&gt;"Готово","",IF(YEAR(DATE('Налаштування'!$B$4,1,111))='Налаштування'!$B$4,DATE('Налаштування'!$B$4,1,111),""))</x:f>
        <x:v>46133</x:v>
      </x:c>
      <x:c r="B117" s="13"/>
      <x:c r="C117" s="13"/>
      <x:c r="D117" s="13"/>
      <x:c r="E117" s="13"/>
      <x:c r="F117" s="13"/>
      <x:c r="G117" s="13"/>
      <x:c r="H117" s="13"/>
      <x:c r="I117" s="13"/>
      <x:c r="J117" s="13"/>
      <x:c r="K117" s="13"/>
      <x:c r="L117" s="13"/>
      <x:c r="M117" s="13"/>
      <x:c r="N117" s="9" t="str">
        <x:f>IF(COUNTA(B117:M117)=0,"",IF(A117="","Дата поза роком",IF(OR(IF(ISNUMBER(B117),OR(B117&lt;0,B117&gt;1000000000,ROUND(B117,2)&lt;&gt;B117),LEN(B117)&gt;0),IF(ISNUMBER(C117),OR(C117&lt;0,C117&gt;1000000000,ROUND(C117,2)&lt;&gt;C117),LEN(C117)&gt;0),IF(ISNUMBER(D117),OR(D117&lt;0,D117&gt;1000000000,ROUND(D117,2)&lt;&gt;D117),LEN(D117)&gt;0),IF(ISNUMBER(E117),OR(E117&lt;0,E117&gt;1000000000,ROUND(E117,2)&lt;&gt;E117),LEN(E117)&gt;0),IF(ISNUMBER(F117),OR(F117&lt;0,F117&gt;1000000000,ROUND(F117,2)&lt;&gt;F117),LEN(F117)&gt;0),IF(ISNUMBER(G117),OR(G117&lt;0,G117&gt;1000000000,ROUND(G117,2)&lt;&gt;G117),LEN(G117)&gt;0),IF(ISNUMBER(H117),OR(H117&lt;0,H117&gt;1000000000,ROUND(H117,2)&lt;&gt;H117),LEN(H117)&gt;0),IF(ISNUMBER(I117),OR(I117&lt;0,I117&gt;1000000000,ROUND(I117,2)&lt;&gt;I117),LEN(I117)&gt;0),IF(ISNUMBER(J117),OR(J117&lt;0,J117&gt;1000000000,ROUND(J117,2)&lt;&gt;J117),LEN(J117)&gt;0),IF(ISNUMBER(K117),OR(K117&lt;0,K117&gt;1000000000,ROUND(K117,2)&lt;&gt;K117),LEN(K117)&gt;0),IF(ISNUMBER(L117),OR(L117&lt;0,L117&gt;1000000000,ROUND(L117,2)&lt;&gt;L117),LEN(L117)&gt;0),IF(ISNUMBER(M117),OR(M117&lt;0,M117&gt;1000000000,ROUND(M117,2)&lt;&gt;M117),LEN(M117)&gt;0)),"Перевірте факт",IF(OR(AND(LEN(B117)&gt;0,'Налаштування'!G7&lt;&gt;"Готово"),AND(LEN(C117)&gt;0,'Налаштування'!G8&lt;&gt;"Готово"),AND(LEN(D117)&gt;0,'Налаштування'!G9&lt;&gt;"Готово"),AND(LEN(E117)&gt;0,'Налаштування'!G10&lt;&gt;"Готово"),AND(LEN(F117)&gt;0,'Налаштування'!G11&lt;&gt;"Готово"),AND(LEN(G117)&gt;0,'Налаштування'!G12&lt;&gt;"Готово"),AND(LEN(H117)&gt;0,'Налаштування'!G13&lt;&gt;"Готово"),AND(LEN(I117)&gt;0,'Налаштування'!G14&lt;&gt;"Готово"),AND(LEN(J117)&gt;0,'Налаштування'!G15&lt;&gt;"Готово"),AND(LEN(K117)&gt;0,'Налаштування'!G16&lt;&gt;"Готово"),AND(LEN(L117)&gt;0,'Налаштування'!G17&lt;&gt;"Готово"),AND(LEN(M117)&gt;0,'Налаштування'!G18&lt;&gt;"Готово")),"Показник не налаштовано","Готово"))))</x:f>
      </x:c>
    </x:row>
    <x:row r="118">
      <x:c r="A118" s="14" t="n">
        <x:f>IF('Налаштування'!$C$4&lt;&gt;"Готово","",IF(YEAR(DATE('Налаштування'!$B$4,1,112))='Налаштування'!$B$4,DATE('Налаштування'!$B$4,1,112),""))</x:f>
        <x:v>46134</x:v>
      </x:c>
      <x:c r="B118" s="13"/>
      <x:c r="C118" s="13"/>
      <x:c r="D118" s="13"/>
      <x:c r="E118" s="13"/>
      <x:c r="F118" s="13"/>
      <x:c r="G118" s="13"/>
      <x:c r="H118" s="13"/>
      <x:c r="I118" s="13"/>
      <x:c r="J118" s="13"/>
      <x:c r="K118" s="13"/>
      <x:c r="L118" s="13"/>
      <x:c r="M118" s="13"/>
      <x:c r="N118" s="9" t="str">
        <x:f>IF(COUNTA(B118:M118)=0,"",IF(A118="","Дата поза роком",IF(OR(IF(ISNUMBER(B118),OR(B118&lt;0,B118&gt;1000000000,ROUND(B118,2)&lt;&gt;B118),LEN(B118)&gt;0),IF(ISNUMBER(C118),OR(C118&lt;0,C118&gt;1000000000,ROUND(C118,2)&lt;&gt;C118),LEN(C118)&gt;0),IF(ISNUMBER(D118),OR(D118&lt;0,D118&gt;1000000000,ROUND(D118,2)&lt;&gt;D118),LEN(D118)&gt;0),IF(ISNUMBER(E118),OR(E118&lt;0,E118&gt;1000000000,ROUND(E118,2)&lt;&gt;E118),LEN(E118)&gt;0),IF(ISNUMBER(F118),OR(F118&lt;0,F118&gt;1000000000,ROUND(F118,2)&lt;&gt;F118),LEN(F118)&gt;0),IF(ISNUMBER(G118),OR(G118&lt;0,G118&gt;1000000000,ROUND(G118,2)&lt;&gt;G118),LEN(G118)&gt;0),IF(ISNUMBER(H118),OR(H118&lt;0,H118&gt;1000000000,ROUND(H118,2)&lt;&gt;H118),LEN(H118)&gt;0),IF(ISNUMBER(I118),OR(I118&lt;0,I118&gt;1000000000,ROUND(I118,2)&lt;&gt;I118),LEN(I118)&gt;0),IF(ISNUMBER(J118),OR(J118&lt;0,J118&gt;1000000000,ROUND(J118,2)&lt;&gt;J118),LEN(J118)&gt;0),IF(ISNUMBER(K118),OR(K118&lt;0,K118&gt;1000000000,ROUND(K118,2)&lt;&gt;K118),LEN(K118)&gt;0),IF(ISNUMBER(L118),OR(L118&lt;0,L118&gt;1000000000,ROUND(L118,2)&lt;&gt;L118),LEN(L118)&gt;0),IF(ISNUMBER(M118),OR(M118&lt;0,M118&gt;1000000000,ROUND(M118,2)&lt;&gt;M118),LEN(M118)&gt;0)),"Перевірте факт",IF(OR(AND(LEN(B118)&gt;0,'Налаштування'!G7&lt;&gt;"Готово"),AND(LEN(C118)&gt;0,'Налаштування'!G8&lt;&gt;"Готово"),AND(LEN(D118)&gt;0,'Налаштування'!G9&lt;&gt;"Готово"),AND(LEN(E118)&gt;0,'Налаштування'!G10&lt;&gt;"Готово"),AND(LEN(F118)&gt;0,'Налаштування'!G11&lt;&gt;"Готово"),AND(LEN(G118)&gt;0,'Налаштування'!G12&lt;&gt;"Готово"),AND(LEN(H118)&gt;0,'Налаштування'!G13&lt;&gt;"Готово"),AND(LEN(I118)&gt;0,'Налаштування'!G14&lt;&gt;"Готово"),AND(LEN(J118)&gt;0,'Налаштування'!G15&lt;&gt;"Готово"),AND(LEN(K118)&gt;0,'Налаштування'!G16&lt;&gt;"Готово"),AND(LEN(L118)&gt;0,'Налаштування'!G17&lt;&gt;"Готово"),AND(LEN(M118)&gt;0,'Налаштування'!G18&lt;&gt;"Готово")),"Показник не налаштовано","Готово"))))</x:f>
      </x:c>
    </x:row>
    <x:row r="119">
      <x:c r="A119" s="14" t="n">
        <x:f>IF('Налаштування'!$C$4&lt;&gt;"Готово","",IF(YEAR(DATE('Налаштування'!$B$4,1,113))='Налаштування'!$B$4,DATE('Налаштування'!$B$4,1,113),""))</x:f>
        <x:v>46135</x:v>
      </x:c>
      <x:c r="B119" s="13"/>
      <x:c r="C119" s="13"/>
      <x:c r="D119" s="13"/>
      <x:c r="E119" s="13"/>
      <x:c r="F119" s="13"/>
      <x:c r="G119" s="13"/>
      <x:c r="H119" s="13"/>
      <x:c r="I119" s="13"/>
      <x:c r="J119" s="13"/>
      <x:c r="K119" s="13"/>
      <x:c r="L119" s="13"/>
      <x:c r="M119" s="13"/>
      <x:c r="N119" s="9" t="str">
        <x:f>IF(COUNTA(B119:M119)=0,"",IF(A119="","Дата поза роком",IF(OR(IF(ISNUMBER(B119),OR(B119&lt;0,B119&gt;1000000000,ROUND(B119,2)&lt;&gt;B119),LEN(B119)&gt;0),IF(ISNUMBER(C119),OR(C119&lt;0,C119&gt;1000000000,ROUND(C119,2)&lt;&gt;C119),LEN(C119)&gt;0),IF(ISNUMBER(D119),OR(D119&lt;0,D119&gt;1000000000,ROUND(D119,2)&lt;&gt;D119),LEN(D119)&gt;0),IF(ISNUMBER(E119),OR(E119&lt;0,E119&gt;1000000000,ROUND(E119,2)&lt;&gt;E119),LEN(E119)&gt;0),IF(ISNUMBER(F119),OR(F119&lt;0,F119&gt;1000000000,ROUND(F119,2)&lt;&gt;F119),LEN(F119)&gt;0),IF(ISNUMBER(G119),OR(G119&lt;0,G119&gt;1000000000,ROUND(G119,2)&lt;&gt;G119),LEN(G119)&gt;0),IF(ISNUMBER(H119),OR(H119&lt;0,H119&gt;1000000000,ROUND(H119,2)&lt;&gt;H119),LEN(H119)&gt;0),IF(ISNUMBER(I119),OR(I119&lt;0,I119&gt;1000000000,ROUND(I119,2)&lt;&gt;I119),LEN(I119)&gt;0),IF(ISNUMBER(J119),OR(J119&lt;0,J119&gt;1000000000,ROUND(J119,2)&lt;&gt;J119),LEN(J119)&gt;0),IF(ISNUMBER(K119),OR(K119&lt;0,K119&gt;1000000000,ROUND(K119,2)&lt;&gt;K119),LEN(K119)&gt;0),IF(ISNUMBER(L119),OR(L119&lt;0,L119&gt;1000000000,ROUND(L119,2)&lt;&gt;L119),LEN(L119)&gt;0),IF(ISNUMBER(M119),OR(M119&lt;0,M119&gt;1000000000,ROUND(M119,2)&lt;&gt;M119),LEN(M119)&gt;0)),"Перевірте факт",IF(OR(AND(LEN(B119)&gt;0,'Налаштування'!G7&lt;&gt;"Готово"),AND(LEN(C119)&gt;0,'Налаштування'!G8&lt;&gt;"Готово"),AND(LEN(D119)&gt;0,'Налаштування'!G9&lt;&gt;"Готово"),AND(LEN(E119)&gt;0,'Налаштування'!G10&lt;&gt;"Готово"),AND(LEN(F119)&gt;0,'Налаштування'!G11&lt;&gt;"Готово"),AND(LEN(G119)&gt;0,'Налаштування'!G12&lt;&gt;"Готово"),AND(LEN(H119)&gt;0,'Налаштування'!G13&lt;&gt;"Готово"),AND(LEN(I119)&gt;0,'Налаштування'!G14&lt;&gt;"Готово"),AND(LEN(J119)&gt;0,'Налаштування'!G15&lt;&gt;"Готово"),AND(LEN(K119)&gt;0,'Налаштування'!G16&lt;&gt;"Готово"),AND(LEN(L119)&gt;0,'Налаштування'!G17&lt;&gt;"Готово"),AND(LEN(M119)&gt;0,'Налаштування'!G18&lt;&gt;"Готово")),"Показник не налаштовано","Готово"))))</x:f>
      </x:c>
    </x:row>
    <x:row r="120">
      <x:c r="A120" s="14" t="n">
        <x:f>IF('Налаштування'!$C$4&lt;&gt;"Готово","",IF(YEAR(DATE('Налаштування'!$B$4,1,114))='Налаштування'!$B$4,DATE('Налаштування'!$B$4,1,114),""))</x:f>
        <x:v>46136</x:v>
      </x:c>
      <x:c r="B120" s="13"/>
      <x:c r="C120" s="13"/>
      <x:c r="D120" s="13"/>
      <x:c r="E120" s="13"/>
      <x:c r="F120" s="13"/>
      <x:c r="G120" s="13"/>
      <x:c r="H120" s="13"/>
      <x:c r="I120" s="13"/>
      <x:c r="J120" s="13"/>
      <x:c r="K120" s="13"/>
      <x:c r="L120" s="13"/>
      <x:c r="M120" s="13"/>
      <x:c r="N120" s="9" t="str">
        <x:f>IF(COUNTA(B120:M120)=0,"",IF(A120="","Дата поза роком",IF(OR(IF(ISNUMBER(B120),OR(B120&lt;0,B120&gt;1000000000,ROUND(B120,2)&lt;&gt;B120),LEN(B120)&gt;0),IF(ISNUMBER(C120),OR(C120&lt;0,C120&gt;1000000000,ROUND(C120,2)&lt;&gt;C120),LEN(C120)&gt;0),IF(ISNUMBER(D120),OR(D120&lt;0,D120&gt;1000000000,ROUND(D120,2)&lt;&gt;D120),LEN(D120)&gt;0),IF(ISNUMBER(E120),OR(E120&lt;0,E120&gt;1000000000,ROUND(E120,2)&lt;&gt;E120),LEN(E120)&gt;0),IF(ISNUMBER(F120),OR(F120&lt;0,F120&gt;1000000000,ROUND(F120,2)&lt;&gt;F120),LEN(F120)&gt;0),IF(ISNUMBER(G120),OR(G120&lt;0,G120&gt;1000000000,ROUND(G120,2)&lt;&gt;G120),LEN(G120)&gt;0),IF(ISNUMBER(H120),OR(H120&lt;0,H120&gt;1000000000,ROUND(H120,2)&lt;&gt;H120),LEN(H120)&gt;0),IF(ISNUMBER(I120),OR(I120&lt;0,I120&gt;1000000000,ROUND(I120,2)&lt;&gt;I120),LEN(I120)&gt;0),IF(ISNUMBER(J120),OR(J120&lt;0,J120&gt;1000000000,ROUND(J120,2)&lt;&gt;J120),LEN(J120)&gt;0),IF(ISNUMBER(K120),OR(K120&lt;0,K120&gt;1000000000,ROUND(K120,2)&lt;&gt;K120),LEN(K120)&gt;0),IF(ISNUMBER(L120),OR(L120&lt;0,L120&gt;1000000000,ROUND(L120,2)&lt;&gt;L120),LEN(L120)&gt;0),IF(ISNUMBER(M120),OR(M120&lt;0,M120&gt;1000000000,ROUND(M120,2)&lt;&gt;M120),LEN(M120)&gt;0)),"Перевірте факт",IF(OR(AND(LEN(B120)&gt;0,'Налаштування'!G7&lt;&gt;"Готово"),AND(LEN(C120)&gt;0,'Налаштування'!G8&lt;&gt;"Готово"),AND(LEN(D120)&gt;0,'Налаштування'!G9&lt;&gt;"Готово"),AND(LEN(E120)&gt;0,'Налаштування'!G10&lt;&gt;"Готово"),AND(LEN(F120)&gt;0,'Налаштування'!G11&lt;&gt;"Готово"),AND(LEN(G120)&gt;0,'Налаштування'!G12&lt;&gt;"Готово"),AND(LEN(H120)&gt;0,'Налаштування'!G13&lt;&gt;"Готово"),AND(LEN(I120)&gt;0,'Налаштування'!G14&lt;&gt;"Готово"),AND(LEN(J120)&gt;0,'Налаштування'!G15&lt;&gt;"Готово"),AND(LEN(K120)&gt;0,'Налаштування'!G16&lt;&gt;"Готово"),AND(LEN(L120)&gt;0,'Налаштування'!G17&lt;&gt;"Готово"),AND(LEN(M120)&gt;0,'Налаштування'!G18&lt;&gt;"Готово")),"Показник не налаштовано","Готово"))))</x:f>
      </x:c>
    </x:row>
    <x:row r="121">
      <x:c r="A121" s="14" t="n">
        <x:f>IF('Налаштування'!$C$4&lt;&gt;"Готово","",IF(YEAR(DATE('Налаштування'!$B$4,1,115))='Налаштування'!$B$4,DATE('Налаштування'!$B$4,1,115),""))</x:f>
        <x:v>46137</x:v>
      </x:c>
      <x:c r="B121" s="13"/>
      <x:c r="C121" s="13"/>
      <x:c r="D121" s="13"/>
      <x:c r="E121" s="13"/>
      <x:c r="F121" s="13"/>
      <x:c r="G121" s="13"/>
      <x:c r="H121" s="13"/>
      <x:c r="I121" s="13"/>
      <x:c r="J121" s="13"/>
      <x:c r="K121" s="13"/>
      <x:c r="L121" s="13"/>
      <x:c r="M121" s="13"/>
      <x:c r="N121" s="9" t="str">
        <x:f>IF(COUNTA(B121:M121)=0,"",IF(A121="","Дата поза роком",IF(OR(IF(ISNUMBER(B121),OR(B121&lt;0,B121&gt;1000000000,ROUND(B121,2)&lt;&gt;B121),LEN(B121)&gt;0),IF(ISNUMBER(C121),OR(C121&lt;0,C121&gt;1000000000,ROUND(C121,2)&lt;&gt;C121),LEN(C121)&gt;0),IF(ISNUMBER(D121),OR(D121&lt;0,D121&gt;1000000000,ROUND(D121,2)&lt;&gt;D121),LEN(D121)&gt;0),IF(ISNUMBER(E121),OR(E121&lt;0,E121&gt;1000000000,ROUND(E121,2)&lt;&gt;E121),LEN(E121)&gt;0),IF(ISNUMBER(F121),OR(F121&lt;0,F121&gt;1000000000,ROUND(F121,2)&lt;&gt;F121),LEN(F121)&gt;0),IF(ISNUMBER(G121),OR(G121&lt;0,G121&gt;1000000000,ROUND(G121,2)&lt;&gt;G121),LEN(G121)&gt;0),IF(ISNUMBER(H121),OR(H121&lt;0,H121&gt;1000000000,ROUND(H121,2)&lt;&gt;H121),LEN(H121)&gt;0),IF(ISNUMBER(I121),OR(I121&lt;0,I121&gt;1000000000,ROUND(I121,2)&lt;&gt;I121),LEN(I121)&gt;0),IF(ISNUMBER(J121),OR(J121&lt;0,J121&gt;1000000000,ROUND(J121,2)&lt;&gt;J121),LEN(J121)&gt;0),IF(ISNUMBER(K121),OR(K121&lt;0,K121&gt;1000000000,ROUND(K121,2)&lt;&gt;K121),LEN(K121)&gt;0),IF(ISNUMBER(L121),OR(L121&lt;0,L121&gt;1000000000,ROUND(L121,2)&lt;&gt;L121),LEN(L121)&gt;0),IF(ISNUMBER(M121),OR(M121&lt;0,M121&gt;1000000000,ROUND(M121,2)&lt;&gt;M121),LEN(M121)&gt;0)),"Перевірте факт",IF(OR(AND(LEN(B121)&gt;0,'Налаштування'!G7&lt;&gt;"Готово"),AND(LEN(C121)&gt;0,'Налаштування'!G8&lt;&gt;"Готово"),AND(LEN(D121)&gt;0,'Налаштування'!G9&lt;&gt;"Готово"),AND(LEN(E121)&gt;0,'Налаштування'!G10&lt;&gt;"Готово"),AND(LEN(F121)&gt;0,'Налаштування'!G11&lt;&gt;"Готово"),AND(LEN(G121)&gt;0,'Налаштування'!G12&lt;&gt;"Готово"),AND(LEN(H121)&gt;0,'Налаштування'!G13&lt;&gt;"Готово"),AND(LEN(I121)&gt;0,'Налаштування'!G14&lt;&gt;"Готово"),AND(LEN(J121)&gt;0,'Налаштування'!G15&lt;&gt;"Готово"),AND(LEN(K121)&gt;0,'Налаштування'!G16&lt;&gt;"Готово"),AND(LEN(L121)&gt;0,'Налаштування'!G17&lt;&gt;"Готово"),AND(LEN(M121)&gt;0,'Налаштування'!G18&lt;&gt;"Готово")),"Показник не налаштовано","Готово"))))</x:f>
      </x:c>
    </x:row>
    <x:row r="122">
      <x:c r="A122" s="14" t="n">
        <x:f>IF('Налаштування'!$C$4&lt;&gt;"Готово","",IF(YEAR(DATE('Налаштування'!$B$4,1,116))='Налаштування'!$B$4,DATE('Налаштування'!$B$4,1,116),""))</x:f>
        <x:v>46138</x:v>
      </x:c>
      <x:c r="B122" s="13"/>
      <x:c r="C122" s="13"/>
      <x:c r="D122" s="13"/>
      <x:c r="E122" s="13"/>
      <x:c r="F122" s="13"/>
      <x:c r="G122" s="13"/>
      <x:c r="H122" s="13"/>
      <x:c r="I122" s="13"/>
      <x:c r="J122" s="13"/>
      <x:c r="K122" s="13"/>
      <x:c r="L122" s="13"/>
      <x:c r="M122" s="13"/>
      <x:c r="N122" s="9" t="str">
        <x:f>IF(COUNTA(B122:M122)=0,"",IF(A122="","Дата поза роком",IF(OR(IF(ISNUMBER(B122),OR(B122&lt;0,B122&gt;1000000000,ROUND(B122,2)&lt;&gt;B122),LEN(B122)&gt;0),IF(ISNUMBER(C122),OR(C122&lt;0,C122&gt;1000000000,ROUND(C122,2)&lt;&gt;C122),LEN(C122)&gt;0),IF(ISNUMBER(D122),OR(D122&lt;0,D122&gt;1000000000,ROUND(D122,2)&lt;&gt;D122),LEN(D122)&gt;0),IF(ISNUMBER(E122),OR(E122&lt;0,E122&gt;1000000000,ROUND(E122,2)&lt;&gt;E122),LEN(E122)&gt;0),IF(ISNUMBER(F122),OR(F122&lt;0,F122&gt;1000000000,ROUND(F122,2)&lt;&gt;F122),LEN(F122)&gt;0),IF(ISNUMBER(G122),OR(G122&lt;0,G122&gt;1000000000,ROUND(G122,2)&lt;&gt;G122),LEN(G122)&gt;0),IF(ISNUMBER(H122),OR(H122&lt;0,H122&gt;1000000000,ROUND(H122,2)&lt;&gt;H122),LEN(H122)&gt;0),IF(ISNUMBER(I122),OR(I122&lt;0,I122&gt;1000000000,ROUND(I122,2)&lt;&gt;I122),LEN(I122)&gt;0),IF(ISNUMBER(J122),OR(J122&lt;0,J122&gt;1000000000,ROUND(J122,2)&lt;&gt;J122),LEN(J122)&gt;0),IF(ISNUMBER(K122),OR(K122&lt;0,K122&gt;1000000000,ROUND(K122,2)&lt;&gt;K122),LEN(K122)&gt;0),IF(ISNUMBER(L122),OR(L122&lt;0,L122&gt;1000000000,ROUND(L122,2)&lt;&gt;L122),LEN(L122)&gt;0),IF(ISNUMBER(M122),OR(M122&lt;0,M122&gt;1000000000,ROUND(M122,2)&lt;&gt;M122),LEN(M122)&gt;0)),"Перевірте факт",IF(OR(AND(LEN(B122)&gt;0,'Налаштування'!G7&lt;&gt;"Готово"),AND(LEN(C122)&gt;0,'Налаштування'!G8&lt;&gt;"Готово"),AND(LEN(D122)&gt;0,'Налаштування'!G9&lt;&gt;"Готово"),AND(LEN(E122)&gt;0,'Налаштування'!G10&lt;&gt;"Готово"),AND(LEN(F122)&gt;0,'Налаштування'!G11&lt;&gt;"Готово"),AND(LEN(G122)&gt;0,'Налаштування'!G12&lt;&gt;"Готово"),AND(LEN(H122)&gt;0,'Налаштування'!G13&lt;&gt;"Готово"),AND(LEN(I122)&gt;0,'Налаштування'!G14&lt;&gt;"Готово"),AND(LEN(J122)&gt;0,'Налаштування'!G15&lt;&gt;"Готово"),AND(LEN(K122)&gt;0,'Налаштування'!G16&lt;&gt;"Готово"),AND(LEN(L122)&gt;0,'Налаштування'!G17&lt;&gt;"Готово"),AND(LEN(M122)&gt;0,'Налаштування'!G18&lt;&gt;"Готово")),"Показник не налаштовано","Готово"))))</x:f>
      </x:c>
    </x:row>
    <x:row r="123">
      <x:c r="A123" s="14" t="n">
        <x:f>IF('Налаштування'!$C$4&lt;&gt;"Готово","",IF(YEAR(DATE('Налаштування'!$B$4,1,117))='Налаштування'!$B$4,DATE('Налаштування'!$B$4,1,117),""))</x:f>
        <x:v>46139</x:v>
      </x:c>
      <x:c r="B123" s="13"/>
      <x:c r="C123" s="13"/>
      <x:c r="D123" s="13"/>
      <x:c r="E123" s="13"/>
      <x:c r="F123" s="13"/>
      <x:c r="G123" s="13"/>
      <x:c r="H123" s="13"/>
      <x:c r="I123" s="13"/>
      <x:c r="J123" s="13"/>
      <x:c r="K123" s="13"/>
      <x:c r="L123" s="13"/>
      <x:c r="M123" s="13"/>
      <x:c r="N123" s="9" t="str">
        <x:f>IF(COUNTA(B123:M123)=0,"",IF(A123="","Дата поза роком",IF(OR(IF(ISNUMBER(B123),OR(B123&lt;0,B123&gt;1000000000,ROUND(B123,2)&lt;&gt;B123),LEN(B123)&gt;0),IF(ISNUMBER(C123),OR(C123&lt;0,C123&gt;1000000000,ROUND(C123,2)&lt;&gt;C123),LEN(C123)&gt;0),IF(ISNUMBER(D123),OR(D123&lt;0,D123&gt;1000000000,ROUND(D123,2)&lt;&gt;D123),LEN(D123)&gt;0),IF(ISNUMBER(E123),OR(E123&lt;0,E123&gt;1000000000,ROUND(E123,2)&lt;&gt;E123),LEN(E123)&gt;0),IF(ISNUMBER(F123),OR(F123&lt;0,F123&gt;1000000000,ROUND(F123,2)&lt;&gt;F123),LEN(F123)&gt;0),IF(ISNUMBER(G123),OR(G123&lt;0,G123&gt;1000000000,ROUND(G123,2)&lt;&gt;G123),LEN(G123)&gt;0),IF(ISNUMBER(H123),OR(H123&lt;0,H123&gt;1000000000,ROUND(H123,2)&lt;&gt;H123),LEN(H123)&gt;0),IF(ISNUMBER(I123),OR(I123&lt;0,I123&gt;1000000000,ROUND(I123,2)&lt;&gt;I123),LEN(I123)&gt;0),IF(ISNUMBER(J123),OR(J123&lt;0,J123&gt;1000000000,ROUND(J123,2)&lt;&gt;J123),LEN(J123)&gt;0),IF(ISNUMBER(K123),OR(K123&lt;0,K123&gt;1000000000,ROUND(K123,2)&lt;&gt;K123),LEN(K123)&gt;0),IF(ISNUMBER(L123),OR(L123&lt;0,L123&gt;1000000000,ROUND(L123,2)&lt;&gt;L123),LEN(L123)&gt;0),IF(ISNUMBER(M123),OR(M123&lt;0,M123&gt;1000000000,ROUND(M123,2)&lt;&gt;M123),LEN(M123)&gt;0)),"Перевірте факт",IF(OR(AND(LEN(B123)&gt;0,'Налаштування'!G7&lt;&gt;"Готово"),AND(LEN(C123)&gt;0,'Налаштування'!G8&lt;&gt;"Готово"),AND(LEN(D123)&gt;0,'Налаштування'!G9&lt;&gt;"Готово"),AND(LEN(E123)&gt;0,'Налаштування'!G10&lt;&gt;"Готово"),AND(LEN(F123)&gt;0,'Налаштування'!G11&lt;&gt;"Готово"),AND(LEN(G123)&gt;0,'Налаштування'!G12&lt;&gt;"Готово"),AND(LEN(H123)&gt;0,'Налаштування'!G13&lt;&gt;"Готово"),AND(LEN(I123)&gt;0,'Налаштування'!G14&lt;&gt;"Готово"),AND(LEN(J123)&gt;0,'Налаштування'!G15&lt;&gt;"Готово"),AND(LEN(K123)&gt;0,'Налаштування'!G16&lt;&gt;"Готово"),AND(LEN(L123)&gt;0,'Налаштування'!G17&lt;&gt;"Готово"),AND(LEN(M123)&gt;0,'Налаштування'!G18&lt;&gt;"Готово")),"Показник не налаштовано","Готово"))))</x:f>
      </x:c>
    </x:row>
    <x:row r="124">
      <x:c r="A124" s="14" t="n">
        <x:f>IF('Налаштування'!$C$4&lt;&gt;"Готово","",IF(YEAR(DATE('Налаштування'!$B$4,1,118))='Налаштування'!$B$4,DATE('Налаштування'!$B$4,1,118),""))</x:f>
        <x:v>46140</x:v>
      </x:c>
      <x:c r="B124" s="13"/>
      <x:c r="C124" s="13"/>
      <x:c r="D124" s="13"/>
      <x:c r="E124" s="13"/>
      <x:c r="F124" s="13"/>
      <x:c r="G124" s="13"/>
      <x:c r="H124" s="13"/>
      <x:c r="I124" s="13"/>
      <x:c r="J124" s="13"/>
      <x:c r="K124" s="13"/>
      <x:c r="L124" s="13"/>
      <x:c r="M124" s="13"/>
      <x:c r="N124" s="9" t="str">
        <x:f>IF(COUNTA(B124:M124)=0,"",IF(A124="","Дата поза роком",IF(OR(IF(ISNUMBER(B124),OR(B124&lt;0,B124&gt;1000000000,ROUND(B124,2)&lt;&gt;B124),LEN(B124)&gt;0),IF(ISNUMBER(C124),OR(C124&lt;0,C124&gt;1000000000,ROUND(C124,2)&lt;&gt;C124),LEN(C124)&gt;0),IF(ISNUMBER(D124),OR(D124&lt;0,D124&gt;1000000000,ROUND(D124,2)&lt;&gt;D124),LEN(D124)&gt;0),IF(ISNUMBER(E124),OR(E124&lt;0,E124&gt;1000000000,ROUND(E124,2)&lt;&gt;E124),LEN(E124)&gt;0),IF(ISNUMBER(F124),OR(F124&lt;0,F124&gt;1000000000,ROUND(F124,2)&lt;&gt;F124),LEN(F124)&gt;0),IF(ISNUMBER(G124),OR(G124&lt;0,G124&gt;1000000000,ROUND(G124,2)&lt;&gt;G124),LEN(G124)&gt;0),IF(ISNUMBER(H124),OR(H124&lt;0,H124&gt;1000000000,ROUND(H124,2)&lt;&gt;H124),LEN(H124)&gt;0),IF(ISNUMBER(I124),OR(I124&lt;0,I124&gt;1000000000,ROUND(I124,2)&lt;&gt;I124),LEN(I124)&gt;0),IF(ISNUMBER(J124),OR(J124&lt;0,J124&gt;1000000000,ROUND(J124,2)&lt;&gt;J124),LEN(J124)&gt;0),IF(ISNUMBER(K124),OR(K124&lt;0,K124&gt;1000000000,ROUND(K124,2)&lt;&gt;K124),LEN(K124)&gt;0),IF(ISNUMBER(L124),OR(L124&lt;0,L124&gt;1000000000,ROUND(L124,2)&lt;&gt;L124),LEN(L124)&gt;0),IF(ISNUMBER(M124),OR(M124&lt;0,M124&gt;1000000000,ROUND(M124,2)&lt;&gt;M124),LEN(M124)&gt;0)),"Перевірте факт",IF(OR(AND(LEN(B124)&gt;0,'Налаштування'!G7&lt;&gt;"Готово"),AND(LEN(C124)&gt;0,'Налаштування'!G8&lt;&gt;"Готово"),AND(LEN(D124)&gt;0,'Налаштування'!G9&lt;&gt;"Готово"),AND(LEN(E124)&gt;0,'Налаштування'!G10&lt;&gt;"Готово"),AND(LEN(F124)&gt;0,'Налаштування'!G11&lt;&gt;"Готово"),AND(LEN(G124)&gt;0,'Налаштування'!G12&lt;&gt;"Готово"),AND(LEN(H124)&gt;0,'Налаштування'!G13&lt;&gt;"Готово"),AND(LEN(I124)&gt;0,'Налаштування'!G14&lt;&gt;"Готово"),AND(LEN(J124)&gt;0,'Налаштування'!G15&lt;&gt;"Готово"),AND(LEN(K124)&gt;0,'Налаштування'!G16&lt;&gt;"Готово"),AND(LEN(L124)&gt;0,'Налаштування'!G17&lt;&gt;"Готово"),AND(LEN(M124)&gt;0,'Налаштування'!G18&lt;&gt;"Готово")),"Показник не налаштовано","Готово"))))</x:f>
      </x:c>
    </x:row>
    <x:row r="125">
      <x:c r="A125" s="14" t="n">
        <x:f>IF('Налаштування'!$C$4&lt;&gt;"Готово","",IF(YEAR(DATE('Налаштування'!$B$4,1,119))='Налаштування'!$B$4,DATE('Налаштування'!$B$4,1,119),""))</x:f>
        <x:v>46141</x:v>
      </x:c>
      <x:c r="B125" s="13"/>
      <x:c r="C125" s="13"/>
      <x:c r="D125" s="13"/>
      <x:c r="E125" s="13"/>
      <x:c r="F125" s="13"/>
      <x:c r="G125" s="13"/>
      <x:c r="H125" s="13"/>
      <x:c r="I125" s="13"/>
      <x:c r="J125" s="13"/>
      <x:c r="K125" s="13"/>
      <x:c r="L125" s="13"/>
      <x:c r="M125" s="13"/>
      <x:c r="N125" s="9" t="str">
        <x:f>IF(COUNTA(B125:M125)=0,"",IF(A125="","Дата поза роком",IF(OR(IF(ISNUMBER(B125),OR(B125&lt;0,B125&gt;1000000000,ROUND(B125,2)&lt;&gt;B125),LEN(B125)&gt;0),IF(ISNUMBER(C125),OR(C125&lt;0,C125&gt;1000000000,ROUND(C125,2)&lt;&gt;C125),LEN(C125)&gt;0),IF(ISNUMBER(D125),OR(D125&lt;0,D125&gt;1000000000,ROUND(D125,2)&lt;&gt;D125),LEN(D125)&gt;0),IF(ISNUMBER(E125),OR(E125&lt;0,E125&gt;1000000000,ROUND(E125,2)&lt;&gt;E125),LEN(E125)&gt;0),IF(ISNUMBER(F125),OR(F125&lt;0,F125&gt;1000000000,ROUND(F125,2)&lt;&gt;F125),LEN(F125)&gt;0),IF(ISNUMBER(G125),OR(G125&lt;0,G125&gt;1000000000,ROUND(G125,2)&lt;&gt;G125),LEN(G125)&gt;0),IF(ISNUMBER(H125),OR(H125&lt;0,H125&gt;1000000000,ROUND(H125,2)&lt;&gt;H125),LEN(H125)&gt;0),IF(ISNUMBER(I125),OR(I125&lt;0,I125&gt;1000000000,ROUND(I125,2)&lt;&gt;I125),LEN(I125)&gt;0),IF(ISNUMBER(J125),OR(J125&lt;0,J125&gt;1000000000,ROUND(J125,2)&lt;&gt;J125),LEN(J125)&gt;0),IF(ISNUMBER(K125),OR(K125&lt;0,K125&gt;1000000000,ROUND(K125,2)&lt;&gt;K125),LEN(K125)&gt;0),IF(ISNUMBER(L125),OR(L125&lt;0,L125&gt;1000000000,ROUND(L125,2)&lt;&gt;L125),LEN(L125)&gt;0),IF(ISNUMBER(M125),OR(M125&lt;0,M125&gt;1000000000,ROUND(M125,2)&lt;&gt;M125),LEN(M125)&gt;0)),"Перевірте факт",IF(OR(AND(LEN(B125)&gt;0,'Налаштування'!G7&lt;&gt;"Готово"),AND(LEN(C125)&gt;0,'Налаштування'!G8&lt;&gt;"Готово"),AND(LEN(D125)&gt;0,'Налаштування'!G9&lt;&gt;"Готово"),AND(LEN(E125)&gt;0,'Налаштування'!G10&lt;&gt;"Готово"),AND(LEN(F125)&gt;0,'Налаштування'!G11&lt;&gt;"Готово"),AND(LEN(G125)&gt;0,'Налаштування'!G12&lt;&gt;"Готово"),AND(LEN(H125)&gt;0,'Налаштування'!G13&lt;&gt;"Готово"),AND(LEN(I125)&gt;0,'Налаштування'!G14&lt;&gt;"Готово"),AND(LEN(J125)&gt;0,'Налаштування'!G15&lt;&gt;"Готово"),AND(LEN(K125)&gt;0,'Налаштування'!G16&lt;&gt;"Готово"),AND(LEN(L125)&gt;0,'Налаштування'!G17&lt;&gt;"Готово"),AND(LEN(M125)&gt;0,'Налаштування'!G18&lt;&gt;"Готово")),"Показник не налаштовано","Готово"))))</x:f>
      </x:c>
    </x:row>
    <x:row r="126">
      <x:c r="A126" s="14" t="n">
        <x:f>IF('Налаштування'!$C$4&lt;&gt;"Готово","",IF(YEAR(DATE('Налаштування'!$B$4,1,120))='Налаштування'!$B$4,DATE('Налаштування'!$B$4,1,120),""))</x:f>
        <x:v>46142</x:v>
      </x:c>
      <x:c r="B126" s="13"/>
      <x:c r="C126" s="13"/>
      <x:c r="D126" s="13"/>
      <x:c r="E126" s="13"/>
      <x:c r="F126" s="13"/>
      <x:c r="G126" s="13"/>
      <x:c r="H126" s="13"/>
      <x:c r="I126" s="13"/>
      <x:c r="J126" s="13"/>
      <x:c r="K126" s="13"/>
      <x:c r="L126" s="13"/>
      <x:c r="M126" s="13"/>
      <x:c r="N126" s="9" t="str">
        <x:f>IF(COUNTA(B126:M126)=0,"",IF(A126="","Дата поза роком",IF(OR(IF(ISNUMBER(B126),OR(B126&lt;0,B126&gt;1000000000,ROUND(B126,2)&lt;&gt;B126),LEN(B126)&gt;0),IF(ISNUMBER(C126),OR(C126&lt;0,C126&gt;1000000000,ROUND(C126,2)&lt;&gt;C126),LEN(C126)&gt;0),IF(ISNUMBER(D126),OR(D126&lt;0,D126&gt;1000000000,ROUND(D126,2)&lt;&gt;D126),LEN(D126)&gt;0),IF(ISNUMBER(E126),OR(E126&lt;0,E126&gt;1000000000,ROUND(E126,2)&lt;&gt;E126),LEN(E126)&gt;0),IF(ISNUMBER(F126),OR(F126&lt;0,F126&gt;1000000000,ROUND(F126,2)&lt;&gt;F126),LEN(F126)&gt;0),IF(ISNUMBER(G126),OR(G126&lt;0,G126&gt;1000000000,ROUND(G126,2)&lt;&gt;G126),LEN(G126)&gt;0),IF(ISNUMBER(H126),OR(H126&lt;0,H126&gt;1000000000,ROUND(H126,2)&lt;&gt;H126),LEN(H126)&gt;0),IF(ISNUMBER(I126),OR(I126&lt;0,I126&gt;1000000000,ROUND(I126,2)&lt;&gt;I126),LEN(I126)&gt;0),IF(ISNUMBER(J126),OR(J126&lt;0,J126&gt;1000000000,ROUND(J126,2)&lt;&gt;J126),LEN(J126)&gt;0),IF(ISNUMBER(K126),OR(K126&lt;0,K126&gt;1000000000,ROUND(K126,2)&lt;&gt;K126),LEN(K126)&gt;0),IF(ISNUMBER(L126),OR(L126&lt;0,L126&gt;1000000000,ROUND(L126,2)&lt;&gt;L126),LEN(L126)&gt;0),IF(ISNUMBER(M126),OR(M126&lt;0,M126&gt;1000000000,ROUND(M126,2)&lt;&gt;M126),LEN(M126)&gt;0)),"Перевірте факт",IF(OR(AND(LEN(B126)&gt;0,'Налаштування'!G7&lt;&gt;"Готово"),AND(LEN(C126)&gt;0,'Налаштування'!G8&lt;&gt;"Готово"),AND(LEN(D126)&gt;0,'Налаштування'!G9&lt;&gt;"Готово"),AND(LEN(E126)&gt;0,'Налаштування'!G10&lt;&gt;"Готово"),AND(LEN(F126)&gt;0,'Налаштування'!G11&lt;&gt;"Готово"),AND(LEN(G126)&gt;0,'Налаштування'!G12&lt;&gt;"Готово"),AND(LEN(H126)&gt;0,'Налаштування'!G13&lt;&gt;"Готово"),AND(LEN(I126)&gt;0,'Налаштування'!G14&lt;&gt;"Готово"),AND(LEN(J126)&gt;0,'Налаштування'!G15&lt;&gt;"Готово"),AND(LEN(K126)&gt;0,'Налаштування'!G16&lt;&gt;"Готово"),AND(LEN(L126)&gt;0,'Налаштування'!G17&lt;&gt;"Готово"),AND(LEN(M126)&gt;0,'Налаштування'!G18&lt;&gt;"Готово")),"Показник не налаштовано","Готово"))))</x:f>
      </x:c>
    </x:row>
    <x:row r="127">
      <x:c r="A127" s="14" t="n">
        <x:f>IF('Налаштування'!$C$4&lt;&gt;"Готово","",IF(YEAR(DATE('Налаштування'!$B$4,1,121))='Налаштування'!$B$4,DATE('Налаштування'!$B$4,1,121),""))</x:f>
        <x:v>46143</x:v>
      </x:c>
      <x:c r="B127" s="13"/>
      <x:c r="C127" s="13"/>
      <x:c r="D127" s="13"/>
      <x:c r="E127" s="13"/>
      <x:c r="F127" s="13"/>
      <x:c r="G127" s="13"/>
      <x:c r="H127" s="13"/>
      <x:c r="I127" s="13"/>
      <x:c r="J127" s="13"/>
      <x:c r="K127" s="13"/>
      <x:c r="L127" s="13"/>
      <x:c r="M127" s="13"/>
      <x:c r="N127" s="9" t="str">
        <x:f>IF(COUNTA(B127:M127)=0,"",IF(A127="","Дата поза роком",IF(OR(IF(ISNUMBER(B127),OR(B127&lt;0,B127&gt;1000000000,ROUND(B127,2)&lt;&gt;B127),LEN(B127)&gt;0),IF(ISNUMBER(C127),OR(C127&lt;0,C127&gt;1000000000,ROUND(C127,2)&lt;&gt;C127),LEN(C127)&gt;0),IF(ISNUMBER(D127),OR(D127&lt;0,D127&gt;1000000000,ROUND(D127,2)&lt;&gt;D127),LEN(D127)&gt;0),IF(ISNUMBER(E127),OR(E127&lt;0,E127&gt;1000000000,ROUND(E127,2)&lt;&gt;E127),LEN(E127)&gt;0),IF(ISNUMBER(F127),OR(F127&lt;0,F127&gt;1000000000,ROUND(F127,2)&lt;&gt;F127),LEN(F127)&gt;0),IF(ISNUMBER(G127),OR(G127&lt;0,G127&gt;1000000000,ROUND(G127,2)&lt;&gt;G127),LEN(G127)&gt;0),IF(ISNUMBER(H127),OR(H127&lt;0,H127&gt;1000000000,ROUND(H127,2)&lt;&gt;H127),LEN(H127)&gt;0),IF(ISNUMBER(I127),OR(I127&lt;0,I127&gt;1000000000,ROUND(I127,2)&lt;&gt;I127),LEN(I127)&gt;0),IF(ISNUMBER(J127),OR(J127&lt;0,J127&gt;1000000000,ROUND(J127,2)&lt;&gt;J127),LEN(J127)&gt;0),IF(ISNUMBER(K127),OR(K127&lt;0,K127&gt;1000000000,ROUND(K127,2)&lt;&gt;K127),LEN(K127)&gt;0),IF(ISNUMBER(L127),OR(L127&lt;0,L127&gt;1000000000,ROUND(L127,2)&lt;&gt;L127),LEN(L127)&gt;0),IF(ISNUMBER(M127),OR(M127&lt;0,M127&gt;1000000000,ROUND(M127,2)&lt;&gt;M127),LEN(M127)&gt;0)),"Перевірте факт",IF(OR(AND(LEN(B127)&gt;0,'Налаштування'!G7&lt;&gt;"Готово"),AND(LEN(C127)&gt;0,'Налаштування'!G8&lt;&gt;"Готово"),AND(LEN(D127)&gt;0,'Налаштування'!G9&lt;&gt;"Готово"),AND(LEN(E127)&gt;0,'Налаштування'!G10&lt;&gt;"Готово"),AND(LEN(F127)&gt;0,'Налаштування'!G11&lt;&gt;"Готово"),AND(LEN(G127)&gt;0,'Налаштування'!G12&lt;&gt;"Готово"),AND(LEN(H127)&gt;0,'Налаштування'!G13&lt;&gt;"Готово"),AND(LEN(I127)&gt;0,'Налаштування'!G14&lt;&gt;"Готово"),AND(LEN(J127)&gt;0,'Налаштування'!G15&lt;&gt;"Готово"),AND(LEN(K127)&gt;0,'Налаштування'!G16&lt;&gt;"Готово"),AND(LEN(L127)&gt;0,'Налаштування'!G17&lt;&gt;"Готово"),AND(LEN(M127)&gt;0,'Налаштування'!G18&lt;&gt;"Готово")),"Показник не налаштовано","Готово"))))</x:f>
      </x:c>
    </x:row>
    <x:row r="128">
      <x:c r="A128" s="14" t="n">
        <x:f>IF('Налаштування'!$C$4&lt;&gt;"Готово","",IF(YEAR(DATE('Налаштування'!$B$4,1,122))='Налаштування'!$B$4,DATE('Налаштування'!$B$4,1,122),""))</x:f>
        <x:v>46144</x:v>
      </x:c>
      <x:c r="B128" s="13"/>
      <x:c r="C128" s="13"/>
      <x:c r="D128" s="13"/>
      <x:c r="E128" s="13"/>
      <x:c r="F128" s="13"/>
      <x:c r="G128" s="13"/>
      <x:c r="H128" s="13"/>
      <x:c r="I128" s="13"/>
      <x:c r="J128" s="13"/>
      <x:c r="K128" s="13"/>
      <x:c r="L128" s="13"/>
      <x:c r="M128" s="13"/>
      <x:c r="N128" s="9" t="str">
        <x:f>IF(COUNTA(B128:M128)=0,"",IF(A128="","Дата поза роком",IF(OR(IF(ISNUMBER(B128),OR(B128&lt;0,B128&gt;1000000000,ROUND(B128,2)&lt;&gt;B128),LEN(B128)&gt;0),IF(ISNUMBER(C128),OR(C128&lt;0,C128&gt;1000000000,ROUND(C128,2)&lt;&gt;C128),LEN(C128)&gt;0),IF(ISNUMBER(D128),OR(D128&lt;0,D128&gt;1000000000,ROUND(D128,2)&lt;&gt;D128),LEN(D128)&gt;0),IF(ISNUMBER(E128),OR(E128&lt;0,E128&gt;1000000000,ROUND(E128,2)&lt;&gt;E128),LEN(E128)&gt;0),IF(ISNUMBER(F128),OR(F128&lt;0,F128&gt;1000000000,ROUND(F128,2)&lt;&gt;F128),LEN(F128)&gt;0),IF(ISNUMBER(G128),OR(G128&lt;0,G128&gt;1000000000,ROUND(G128,2)&lt;&gt;G128),LEN(G128)&gt;0),IF(ISNUMBER(H128),OR(H128&lt;0,H128&gt;1000000000,ROUND(H128,2)&lt;&gt;H128),LEN(H128)&gt;0),IF(ISNUMBER(I128),OR(I128&lt;0,I128&gt;1000000000,ROUND(I128,2)&lt;&gt;I128),LEN(I128)&gt;0),IF(ISNUMBER(J128),OR(J128&lt;0,J128&gt;1000000000,ROUND(J128,2)&lt;&gt;J128),LEN(J128)&gt;0),IF(ISNUMBER(K128),OR(K128&lt;0,K128&gt;1000000000,ROUND(K128,2)&lt;&gt;K128),LEN(K128)&gt;0),IF(ISNUMBER(L128),OR(L128&lt;0,L128&gt;1000000000,ROUND(L128,2)&lt;&gt;L128),LEN(L128)&gt;0),IF(ISNUMBER(M128),OR(M128&lt;0,M128&gt;1000000000,ROUND(M128,2)&lt;&gt;M128),LEN(M128)&gt;0)),"Перевірте факт",IF(OR(AND(LEN(B128)&gt;0,'Налаштування'!G7&lt;&gt;"Готово"),AND(LEN(C128)&gt;0,'Налаштування'!G8&lt;&gt;"Готово"),AND(LEN(D128)&gt;0,'Налаштування'!G9&lt;&gt;"Готово"),AND(LEN(E128)&gt;0,'Налаштування'!G10&lt;&gt;"Готово"),AND(LEN(F128)&gt;0,'Налаштування'!G11&lt;&gt;"Готово"),AND(LEN(G128)&gt;0,'Налаштування'!G12&lt;&gt;"Готово"),AND(LEN(H128)&gt;0,'Налаштування'!G13&lt;&gt;"Готово"),AND(LEN(I128)&gt;0,'Налаштування'!G14&lt;&gt;"Готово"),AND(LEN(J128)&gt;0,'Налаштування'!G15&lt;&gt;"Готово"),AND(LEN(K128)&gt;0,'Налаштування'!G16&lt;&gt;"Готово"),AND(LEN(L128)&gt;0,'Налаштування'!G17&lt;&gt;"Готово"),AND(LEN(M128)&gt;0,'Налаштування'!G18&lt;&gt;"Готово")),"Показник не налаштовано","Готово"))))</x:f>
      </x:c>
    </x:row>
    <x:row r="129">
      <x:c r="A129" s="14" t="n">
        <x:f>IF('Налаштування'!$C$4&lt;&gt;"Готово","",IF(YEAR(DATE('Налаштування'!$B$4,1,123))='Налаштування'!$B$4,DATE('Налаштування'!$B$4,1,123),""))</x:f>
        <x:v>46145</x:v>
      </x:c>
      <x:c r="B129" s="13"/>
      <x:c r="C129" s="13"/>
      <x:c r="D129" s="13"/>
      <x:c r="E129" s="13"/>
      <x:c r="F129" s="13"/>
      <x:c r="G129" s="13"/>
      <x:c r="H129" s="13"/>
      <x:c r="I129" s="13"/>
      <x:c r="J129" s="13"/>
      <x:c r="K129" s="13"/>
      <x:c r="L129" s="13"/>
      <x:c r="M129" s="13"/>
      <x:c r="N129" s="9" t="str">
        <x:f>IF(COUNTA(B129:M129)=0,"",IF(A129="","Дата поза роком",IF(OR(IF(ISNUMBER(B129),OR(B129&lt;0,B129&gt;1000000000,ROUND(B129,2)&lt;&gt;B129),LEN(B129)&gt;0),IF(ISNUMBER(C129),OR(C129&lt;0,C129&gt;1000000000,ROUND(C129,2)&lt;&gt;C129),LEN(C129)&gt;0),IF(ISNUMBER(D129),OR(D129&lt;0,D129&gt;1000000000,ROUND(D129,2)&lt;&gt;D129),LEN(D129)&gt;0),IF(ISNUMBER(E129),OR(E129&lt;0,E129&gt;1000000000,ROUND(E129,2)&lt;&gt;E129),LEN(E129)&gt;0),IF(ISNUMBER(F129),OR(F129&lt;0,F129&gt;1000000000,ROUND(F129,2)&lt;&gt;F129),LEN(F129)&gt;0),IF(ISNUMBER(G129),OR(G129&lt;0,G129&gt;1000000000,ROUND(G129,2)&lt;&gt;G129),LEN(G129)&gt;0),IF(ISNUMBER(H129),OR(H129&lt;0,H129&gt;1000000000,ROUND(H129,2)&lt;&gt;H129),LEN(H129)&gt;0),IF(ISNUMBER(I129),OR(I129&lt;0,I129&gt;1000000000,ROUND(I129,2)&lt;&gt;I129),LEN(I129)&gt;0),IF(ISNUMBER(J129),OR(J129&lt;0,J129&gt;1000000000,ROUND(J129,2)&lt;&gt;J129),LEN(J129)&gt;0),IF(ISNUMBER(K129),OR(K129&lt;0,K129&gt;1000000000,ROUND(K129,2)&lt;&gt;K129),LEN(K129)&gt;0),IF(ISNUMBER(L129),OR(L129&lt;0,L129&gt;1000000000,ROUND(L129,2)&lt;&gt;L129),LEN(L129)&gt;0),IF(ISNUMBER(M129),OR(M129&lt;0,M129&gt;1000000000,ROUND(M129,2)&lt;&gt;M129),LEN(M129)&gt;0)),"Перевірте факт",IF(OR(AND(LEN(B129)&gt;0,'Налаштування'!G7&lt;&gt;"Готово"),AND(LEN(C129)&gt;0,'Налаштування'!G8&lt;&gt;"Готово"),AND(LEN(D129)&gt;0,'Налаштування'!G9&lt;&gt;"Готово"),AND(LEN(E129)&gt;0,'Налаштування'!G10&lt;&gt;"Готово"),AND(LEN(F129)&gt;0,'Налаштування'!G11&lt;&gt;"Готово"),AND(LEN(G129)&gt;0,'Налаштування'!G12&lt;&gt;"Готово"),AND(LEN(H129)&gt;0,'Налаштування'!G13&lt;&gt;"Готово"),AND(LEN(I129)&gt;0,'Налаштування'!G14&lt;&gt;"Готово"),AND(LEN(J129)&gt;0,'Налаштування'!G15&lt;&gt;"Готово"),AND(LEN(K129)&gt;0,'Налаштування'!G16&lt;&gt;"Готово"),AND(LEN(L129)&gt;0,'Налаштування'!G17&lt;&gt;"Готово"),AND(LEN(M129)&gt;0,'Налаштування'!G18&lt;&gt;"Готово")),"Показник не налаштовано","Готово"))))</x:f>
      </x:c>
    </x:row>
    <x:row r="130">
      <x:c r="A130" s="14" t="n">
        <x:f>IF('Налаштування'!$C$4&lt;&gt;"Готово","",IF(YEAR(DATE('Налаштування'!$B$4,1,124))='Налаштування'!$B$4,DATE('Налаштування'!$B$4,1,124),""))</x:f>
        <x:v>46146</x:v>
      </x:c>
      <x:c r="B130" s="13"/>
      <x:c r="C130" s="13"/>
      <x:c r="D130" s="13"/>
      <x:c r="E130" s="13"/>
      <x:c r="F130" s="13"/>
      <x:c r="G130" s="13"/>
      <x:c r="H130" s="13"/>
      <x:c r="I130" s="13"/>
      <x:c r="J130" s="13"/>
      <x:c r="K130" s="13"/>
      <x:c r="L130" s="13"/>
      <x:c r="M130" s="13"/>
      <x:c r="N130" s="9" t="str">
        <x:f>IF(COUNTA(B130:M130)=0,"",IF(A130="","Дата поза роком",IF(OR(IF(ISNUMBER(B130),OR(B130&lt;0,B130&gt;1000000000,ROUND(B130,2)&lt;&gt;B130),LEN(B130)&gt;0),IF(ISNUMBER(C130),OR(C130&lt;0,C130&gt;1000000000,ROUND(C130,2)&lt;&gt;C130),LEN(C130)&gt;0),IF(ISNUMBER(D130),OR(D130&lt;0,D130&gt;1000000000,ROUND(D130,2)&lt;&gt;D130),LEN(D130)&gt;0),IF(ISNUMBER(E130),OR(E130&lt;0,E130&gt;1000000000,ROUND(E130,2)&lt;&gt;E130),LEN(E130)&gt;0),IF(ISNUMBER(F130),OR(F130&lt;0,F130&gt;1000000000,ROUND(F130,2)&lt;&gt;F130),LEN(F130)&gt;0),IF(ISNUMBER(G130),OR(G130&lt;0,G130&gt;1000000000,ROUND(G130,2)&lt;&gt;G130),LEN(G130)&gt;0),IF(ISNUMBER(H130),OR(H130&lt;0,H130&gt;1000000000,ROUND(H130,2)&lt;&gt;H130),LEN(H130)&gt;0),IF(ISNUMBER(I130),OR(I130&lt;0,I130&gt;1000000000,ROUND(I130,2)&lt;&gt;I130),LEN(I130)&gt;0),IF(ISNUMBER(J130),OR(J130&lt;0,J130&gt;1000000000,ROUND(J130,2)&lt;&gt;J130),LEN(J130)&gt;0),IF(ISNUMBER(K130),OR(K130&lt;0,K130&gt;1000000000,ROUND(K130,2)&lt;&gt;K130),LEN(K130)&gt;0),IF(ISNUMBER(L130),OR(L130&lt;0,L130&gt;1000000000,ROUND(L130,2)&lt;&gt;L130),LEN(L130)&gt;0),IF(ISNUMBER(M130),OR(M130&lt;0,M130&gt;1000000000,ROUND(M130,2)&lt;&gt;M130),LEN(M130)&gt;0)),"Перевірте факт",IF(OR(AND(LEN(B130)&gt;0,'Налаштування'!G7&lt;&gt;"Готово"),AND(LEN(C130)&gt;0,'Налаштування'!G8&lt;&gt;"Готово"),AND(LEN(D130)&gt;0,'Налаштування'!G9&lt;&gt;"Готово"),AND(LEN(E130)&gt;0,'Налаштування'!G10&lt;&gt;"Готово"),AND(LEN(F130)&gt;0,'Налаштування'!G11&lt;&gt;"Готово"),AND(LEN(G130)&gt;0,'Налаштування'!G12&lt;&gt;"Готово"),AND(LEN(H130)&gt;0,'Налаштування'!G13&lt;&gt;"Готово"),AND(LEN(I130)&gt;0,'Налаштування'!G14&lt;&gt;"Готово"),AND(LEN(J130)&gt;0,'Налаштування'!G15&lt;&gt;"Готово"),AND(LEN(K130)&gt;0,'Налаштування'!G16&lt;&gt;"Готово"),AND(LEN(L130)&gt;0,'Налаштування'!G17&lt;&gt;"Готово"),AND(LEN(M130)&gt;0,'Налаштування'!G18&lt;&gt;"Готово")),"Показник не налаштовано","Готово"))))</x:f>
      </x:c>
    </x:row>
    <x:row r="131">
      <x:c r="A131" s="14" t="n">
        <x:f>IF('Налаштування'!$C$4&lt;&gt;"Готово","",IF(YEAR(DATE('Налаштування'!$B$4,1,125))='Налаштування'!$B$4,DATE('Налаштування'!$B$4,1,125),""))</x:f>
        <x:v>46147</x:v>
      </x:c>
      <x:c r="B131" s="13"/>
      <x:c r="C131" s="13"/>
      <x:c r="D131" s="13"/>
      <x:c r="E131" s="13"/>
      <x:c r="F131" s="13"/>
      <x:c r="G131" s="13"/>
      <x:c r="H131" s="13"/>
      <x:c r="I131" s="13"/>
      <x:c r="J131" s="13"/>
      <x:c r="K131" s="13"/>
      <x:c r="L131" s="13"/>
      <x:c r="M131" s="13"/>
      <x:c r="N131" s="9" t="str">
        <x:f>IF(COUNTA(B131:M131)=0,"",IF(A131="","Дата поза роком",IF(OR(IF(ISNUMBER(B131),OR(B131&lt;0,B131&gt;1000000000,ROUND(B131,2)&lt;&gt;B131),LEN(B131)&gt;0),IF(ISNUMBER(C131),OR(C131&lt;0,C131&gt;1000000000,ROUND(C131,2)&lt;&gt;C131),LEN(C131)&gt;0),IF(ISNUMBER(D131),OR(D131&lt;0,D131&gt;1000000000,ROUND(D131,2)&lt;&gt;D131),LEN(D131)&gt;0),IF(ISNUMBER(E131),OR(E131&lt;0,E131&gt;1000000000,ROUND(E131,2)&lt;&gt;E131),LEN(E131)&gt;0),IF(ISNUMBER(F131),OR(F131&lt;0,F131&gt;1000000000,ROUND(F131,2)&lt;&gt;F131),LEN(F131)&gt;0),IF(ISNUMBER(G131),OR(G131&lt;0,G131&gt;1000000000,ROUND(G131,2)&lt;&gt;G131),LEN(G131)&gt;0),IF(ISNUMBER(H131),OR(H131&lt;0,H131&gt;1000000000,ROUND(H131,2)&lt;&gt;H131),LEN(H131)&gt;0),IF(ISNUMBER(I131),OR(I131&lt;0,I131&gt;1000000000,ROUND(I131,2)&lt;&gt;I131),LEN(I131)&gt;0),IF(ISNUMBER(J131),OR(J131&lt;0,J131&gt;1000000000,ROUND(J131,2)&lt;&gt;J131),LEN(J131)&gt;0),IF(ISNUMBER(K131),OR(K131&lt;0,K131&gt;1000000000,ROUND(K131,2)&lt;&gt;K131),LEN(K131)&gt;0),IF(ISNUMBER(L131),OR(L131&lt;0,L131&gt;1000000000,ROUND(L131,2)&lt;&gt;L131),LEN(L131)&gt;0),IF(ISNUMBER(M131),OR(M131&lt;0,M131&gt;1000000000,ROUND(M131,2)&lt;&gt;M131),LEN(M131)&gt;0)),"Перевірте факт",IF(OR(AND(LEN(B131)&gt;0,'Налаштування'!G7&lt;&gt;"Готово"),AND(LEN(C131)&gt;0,'Налаштування'!G8&lt;&gt;"Готово"),AND(LEN(D131)&gt;0,'Налаштування'!G9&lt;&gt;"Готово"),AND(LEN(E131)&gt;0,'Налаштування'!G10&lt;&gt;"Готово"),AND(LEN(F131)&gt;0,'Налаштування'!G11&lt;&gt;"Готово"),AND(LEN(G131)&gt;0,'Налаштування'!G12&lt;&gt;"Готово"),AND(LEN(H131)&gt;0,'Налаштування'!G13&lt;&gt;"Готово"),AND(LEN(I131)&gt;0,'Налаштування'!G14&lt;&gt;"Готово"),AND(LEN(J131)&gt;0,'Налаштування'!G15&lt;&gt;"Готово"),AND(LEN(K131)&gt;0,'Налаштування'!G16&lt;&gt;"Готово"),AND(LEN(L131)&gt;0,'Налаштування'!G17&lt;&gt;"Готово"),AND(LEN(M131)&gt;0,'Налаштування'!G18&lt;&gt;"Готово")),"Показник не налаштовано","Готово"))))</x:f>
      </x:c>
    </x:row>
    <x:row r="132">
      <x:c r="A132" s="14" t="n">
        <x:f>IF('Налаштування'!$C$4&lt;&gt;"Готово","",IF(YEAR(DATE('Налаштування'!$B$4,1,126))='Налаштування'!$B$4,DATE('Налаштування'!$B$4,1,126),""))</x:f>
        <x:v>46148</x:v>
      </x:c>
      <x:c r="B132" s="13"/>
      <x:c r="C132" s="13"/>
      <x:c r="D132" s="13"/>
      <x:c r="E132" s="13"/>
      <x:c r="F132" s="13"/>
      <x:c r="G132" s="13"/>
      <x:c r="H132" s="13"/>
      <x:c r="I132" s="13"/>
      <x:c r="J132" s="13"/>
      <x:c r="K132" s="13"/>
      <x:c r="L132" s="13"/>
      <x:c r="M132" s="13"/>
      <x:c r="N132" s="9" t="str">
        <x:f>IF(COUNTA(B132:M132)=0,"",IF(A132="","Дата поза роком",IF(OR(IF(ISNUMBER(B132),OR(B132&lt;0,B132&gt;1000000000,ROUND(B132,2)&lt;&gt;B132),LEN(B132)&gt;0),IF(ISNUMBER(C132),OR(C132&lt;0,C132&gt;1000000000,ROUND(C132,2)&lt;&gt;C132),LEN(C132)&gt;0),IF(ISNUMBER(D132),OR(D132&lt;0,D132&gt;1000000000,ROUND(D132,2)&lt;&gt;D132),LEN(D132)&gt;0),IF(ISNUMBER(E132),OR(E132&lt;0,E132&gt;1000000000,ROUND(E132,2)&lt;&gt;E132),LEN(E132)&gt;0),IF(ISNUMBER(F132),OR(F132&lt;0,F132&gt;1000000000,ROUND(F132,2)&lt;&gt;F132),LEN(F132)&gt;0),IF(ISNUMBER(G132),OR(G132&lt;0,G132&gt;1000000000,ROUND(G132,2)&lt;&gt;G132),LEN(G132)&gt;0),IF(ISNUMBER(H132),OR(H132&lt;0,H132&gt;1000000000,ROUND(H132,2)&lt;&gt;H132),LEN(H132)&gt;0),IF(ISNUMBER(I132),OR(I132&lt;0,I132&gt;1000000000,ROUND(I132,2)&lt;&gt;I132),LEN(I132)&gt;0),IF(ISNUMBER(J132),OR(J132&lt;0,J132&gt;1000000000,ROUND(J132,2)&lt;&gt;J132),LEN(J132)&gt;0),IF(ISNUMBER(K132),OR(K132&lt;0,K132&gt;1000000000,ROUND(K132,2)&lt;&gt;K132),LEN(K132)&gt;0),IF(ISNUMBER(L132),OR(L132&lt;0,L132&gt;1000000000,ROUND(L132,2)&lt;&gt;L132),LEN(L132)&gt;0),IF(ISNUMBER(M132),OR(M132&lt;0,M132&gt;1000000000,ROUND(M132,2)&lt;&gt;M132),LEN(M132)&gt;0)),"Перевірте факт",IF(OR(AND(LEN(B132)&gt;0,'Налаштування'!G7&lt;&gt;"Готово"),AND(LEN(C132)&gt;0,'Налаштування'!G8&lt;&gt;"Готово"),AND(LEN(D132)&gt;0,'Налаштування'!G9&lt;&gt;"Готово"),AND(LEN(E132)&gt;0,'Налаштування'!G10&lt;&gt;"Готово"),AND(LEN(F132)&gt;0,'Налаштування'!G11&lt;&gt;"Готово"),AND(LEN(G132)&gt;0,'Налаштування'!G12&lt;&gt;"Готово"),AND(LEN(H132)&gt;0,'Налаштування'!G13&lt;&gt;"Готово"),AND(LEN(I132)&gt;0,'Налаштування'!G14&lt;&gt;"Готово"),AND(LEN(J132)&gt;0,'Налаштування'!G15&lt;&gt;"Готово"),AND(LEN(K132)&gt;0,'Налаштування'!G16&lt;&gt;"Готово"),AND(LEN(L132)&gt;0,'Налаштування'!G17&lt;&gt;"Готово"),AND(LEN(M132)&gt;0,'Налаштування'!G18&lt;&gt;"Готово")),"Показник не налаштовано","Готово"))))</x:f>
      </x:c>
    </x:row>
    <x:row r="133">
      <x:c r="A133" s="14" t="n">
        <x:f>IF('Налаштування'!$C$4&lt;&gt;"Готово","",IF(YEAR(DATE('Налаштування'!$B$4,1,127))='Налаштування'!$B$4,DATE('Налаштування'!$B$4,1,127),""))</x:f>
        <x:v>46149</x:v>
      </x:c>
      <x:c r="B133" s="13"/>
      <x:c r="C133" s="13"/>
      <x:c r="D133" s="13"/>
      <x:c r="E133" s="13"/>
      <x:c r="F133" s="13"/>
      <x:c r="G133" s="13"/>
      <x:c r="H133" s="13"/>
      <x:c r="I133" s="13"/>
      <x:c r="J133" s="13"/>
      <x:c r="K133" s="13"/>
      <x:c r="L133" s="13"/>
      <x:c r="M133" s="13"/>
      <x:c r="N133" s="9" t="str">
        <x:f>IF(COUNTA(B133:M133)=0,"",IF(A133="","Дата поза роком",IF(OR(IF(ISNUMBER(B133),OR(B133&lt;0,B133&gt;1000000000,ROUND(B133,2)&lt;&gt;B133),LEN(B133)&gt;0),IF(ISNUMBER(C133),OR(C133&lt;0,C133&gt;1000000000,ROUND(C133,2)&lt;&gt;C133),LEN(C133)&gt;0),IF(ISNUMBER(D133),OR(D133&lt;0,D133&gt;1000000000,ROUND(D133,2)&lt;&gt;D133),LEN(D133)&gt;0),IF(ISNUMBER(E133),OR(E133&lt;0,E133&gt;1000000000,ROUND(E133,2)&lt;&gt;E133),LEN(E133)&gt;0),IF(ISNUMBER(F133),OR(F133&lt;0,F133&gt;1000000000,ROUND(F133,2)&lt;&gt;F133),LEN(F133)&gt;0),IF(ISNUMBER(G133),OR(G133&lt;0,G133&gt;1000000000,ROUND(G133,2)&lt;&gt;G133),LEN(G133)&gt;0),IF(ISNUMBER(H133),OR(H133&lt;0,H133&gt;1000000000,ROUND(H133,2)&lt;&gt;H133),LEN(H133)&gt;0),IF(ISNUMBER(I133),OR(I133&lt;0,I133&gt;1000000000,ROUND(I133,2)&lt;&gt;I133),LEN(I133)&gt;0),IF(ISNUMBER(J133),OR(J133&lt;0,J133&gt;1000000000,ROUND(J133,2)&lt;&gt;J133),LEN(J133)&gt;0),IF(ISNUMBER(K133),OR(K133&lt;0,K133&gt;1000000000,ROUND(K133,2)&lt;&gt;K133),LEN(K133)&gt;0),IF(ISNUMBER(L133),OR(L133&lt;0,L133&gt;1000000000,ROUND(L133,2)&lt;&gt;L133),LEN(L133)&gt;0),IF(ISNUMBER(M133),OR(M133&lt;0,M133&gt;1000000000,ROUND(M133,2)&lt;&gt;M133),LEN(M133)&gt;0)),"Перевірте факт",IF(OR(AND(LEN(B133)&gt;0,'Налаштування'!G7&lt;&gt;"Готово"),AND(LEN(C133)&gt;0,'Налаштування'!G8&lt;&gt;"Готово"),AND(LEN(D133)&gt;0,'Налаштування'!G9&lt;&gt;"Готово"),AND(LEN(E133)&gt;0,'Налаштування'!G10&lt;&gt;"Готово"),AND(LEN(F133)&gt;0,'Налаштування'!G11&lt;&gt;"Готово"),AND(LEN(G133)&gt;0,'Налаштування'!G12&lt;&gt;"Готово"),AND(LEN(H133)&gt;0,'Налаштування'!G13&lt;&gt;"Готово"),AND(LEN(I133)&gt;0,'Налаштування'!G14&lt;&gt;"Готово"),AND(LEN(J133)&gt;0,'Налаштування'!G15&lt;&gt;"Готово"),AND(LEN(K133)&gt;0,'Налаштування'!G16&lt;&gt;"Готово"),AND(LEN(L133)&gt;0,'Налаштування'!G17&lt;&gt;"Готово"),AND(LEN(M133)&gt;0,'Налаштування'!G18&lt;&gt;"Готово")),"Показник не налаштовано","Готово"))))</x:f>
      </x:c>
    </x:row>
    <x:row r="134">
      <x:c r="A134" s="14" t="n">
        <x:f>IF('Налаштування'!$C$4&lt;&gt;"Готово","",IF(YEAR(DATE('Налаштування'!$B$4,1,128))='Налаштування'!$B$4,DATE('Налаштування'!$B$4,1,128),""))</x:f>
        <x:v>46150</x:v>
      </x:c>
      <x:c r="B134" s="13"/>
      <x:c r="C134" s="13"/>
      <x:c r="D134" s="13"/>
      <x:c r="E134" s="13"/>
      <x:c r="F134" s="13"/>
      <x:c r="G134" s="13"/>
      <x:c r="H134" s="13"/>
      <x:c r="I134" s="13"/>
      <x:c r="J134" s="13"/>
      <x:c r="K134" s="13"/>
      <x:c r="L134" s="13"/>
      <x:c r="M134" s="13"/>
      <x:c r="N134" s="9" t="str">
        <x:f>IF(COUNTA(B134:M134)=0,"",IF(A134="","Дата поза роком",IF(OR(IF(ISNUMBER(B134),OR(B134&lt;0,B134&gt;1000000000,ROUND(B134,2)&lt;&gt;B134),LEN(B134)&gt;0),IF(ISNUMBER(C134),OR(C134&lt;0,C134&gt;1000000000,ROUND(C134,2)&lt;&gt;C134),LEN(C134)&gt;0),IF(ISNUMBER(D134),OR(D134&lt;0,D134&gt;1000000000,ROUND(D134,2)&lt;&gt;D134),LEN(D134)&gt;0),IF(ISNUMBER(E134),OR(E134&lt;0,E134&gt;1000000000,ROUND(E134,2)&lt;&gt;E134),LEN(E134)&gt;0),IF(ISNUMBER(F134),OR(F134&lt;0,F134&gt;1000000000,ROUND(F134,2)&lt;&gt;F134),LEN(F134)&gt;0),IF(ISNUMBER(G134),OR(G134&lt;0,G134&gt;1000000000,ROUND(G134,2)&lt;&gt;G134),LEN(G134)&gt;0),IF(ISNUMBER(H134),OR(H134&lt;0,H134&gt;1000000000,ROUND(H134,2)&lt;&gt;H134),LEN(H134)&gt;0),IF(ISNUMBER(I134),OR(I134&lt;0,I134&gt;1000000000,ROUND(I134,2)&lt;&gt;I134),LEN(I134)&gt;0),IF(ISNUMBER(J134),OR(J134&lt;0,J134&gt;1000000000,ROUND(J134,2)&lt;&gt;J134),LEN(J134)&gt;0),IF(ISNUMBER(K134),OR(K134&lt;0,K134&gt;1000000000,ROUND(K134,2)&lt;&gt;K134),LEN(K134)&gt;0),IF(ISNUMBER(L134),OR(L134&lt;0,L134&gt;1000000000,ROUND(L134,2)&lt;&gt;L134),LEN(L134)&gt;0),IF(ISNUMBER(M134),OR(M134&lt;0,M134&gt;1000000000,ROUND(M134,2)&lt;&gt;M134),LEN(M134)&gt;0)),"Перевірте факт",IF(OR(AND(LEN(B134)&gt;0,'Налаштування'!G7&lt;&gt;"Готово"),AND(LEN(C134)&gt;0,'Налаштування'!G8&lt;&gt;"Готово"),AND(LEN(D134)&gt;0,'Налаштування'!G9&lt;&gt;"Готово"),AND(LEN(E134)&gt;0,'Налаштування'!G10&lt;&gt;"Готово"),AND(LEN(F134)&gt;0,'Налаштування'!G11&lt;&gt;"Готово"),AND(LEN(G134)&gt;0,'Налаштування'!G12&lt;&gt;"Готово"),AND(LEN(H134)&gt;0,'Налаштування'!G13&lt;&gt;"Готово"),AND(LEN(I134)&gt;0,'Налаштування'!G14&lt;&gt;"Готово"),AND(LEN(J134)&gt;0,'Налаштування'!G15&lt;&gt;"Готово"),AND(LEN(K134)&gt;0,'Налаштування'!G16&lt;&gt;"Готово"),AND(LEN(L134)&gt;0,'Налаштування'!G17&lt;&gt;"Готово"),AND(LEN(M134)&gt;0,'Налаштування'!G18&lt;&gt;"Готово")),"Показник не налаштовано","Готово"))))</x:f>
      </x:c>
    </x:row>
    <x:row r="135">
      <x:c r="A135" s="14" t="n">
        <x:f>IF('Налаштування'!$C$4&lt;&gt;"Готово","",IF(YEAR(DATE('Налаштування'!$B$4,1,129))='Налаштування'!$B$4,DATE('Налаштування'!$B$4,1,129),""))</x:f>
        <x:v>46151</x:v>
      </x:c>
      <x:c r="B135" s="13"/>
      <x:c r="C135" s="13"/>
      <x:c r="D135" s="13"/>
      <x:c r="E135" s="13"/>
      <x:c r="F135" s="13"/>
      <x:c r="G135" s="13"/>
      <x:c r="H135" s="13"/>
      <x:c r="I135" s="13"/>
      <x:c r="J135" s="13"/>
      <x:c r="K135" s="13"/>
      <x:c r="L135" s="13"/>
      <x:c r="M135" s="13"/>
      <x:c r="N135" s="9" t="str">
        <x:f>IF(COUNTA(B135:M135)=0,"",IF(A135="","Дата поза роком",IF(OR(IF(ISNUMBER(B135),OR(B135&lt;0,B135&gt;1000000000,ROUND(B135,2)&lt;&gt;B135),LEN(B135)&gt;0),IF(ISNUMBER(C135),OR(C135&lt;0,C135&gt;1000000000,ROUND(C135,2)&lt;&gt;C135),LEN(C135)&gt;0),IF(ISNUMBER(D135),OR(D135&lt;0,D135&gt;1000000000,ROUND(D135,2)&lt;&gt;D135),LEN(D135)&gt;0),IF(ISNUMBER(E135),OR(E135&lt;0,E135&gt;1000000000,ROUND(E135,2)&lt;&gt;E135),LEN(E135)&gt;0),IF(ISNUMBER(F135),OR(F135&lt;0,F135&gt;1000000000,ROUND(F135,2)&lt;&gt;F135),LEN(F135)&gt;0),IF(ISNUMBER(G135),OR(G135&lt;0,G135&gt;1000000000,ROUND(G135,2)&lt;&gt;G135),LEN(G135)&gt;0),IF(ISNUMBER(H135),OR(H135&lt;0,H135&gt;1000000000,ROUND(H135,2)&lt;&gt;H135),LEN(H135)&gt;0),IF(ISNUMBER(I135),OR(I135&lt;0,I135&gt;1000000000,ROUND(I135,2)&lt;&gt;I135),LEN(I135)&gt;0),IF(ISNUMBER(J135),OR(J135&lt;0,J135&gt;1000000000,ROUND(J135,2)&lt;&gt;J135),LEN(J135)&gt;0),IF(ISNUMBER(K135),OR(K135&lt;0,K135&gt;1000000000,ROUND(K135,2)&lt;&gt;K135),LEN(K135)&gt;0),IF(ISNUMBER(L135),OR(L135&lt;0,L135&gt;1000000000,ROUND(L135,2)&lt;&gt;L135),LEN(L135)&gt;0),IF(ISNUMBER(M135),OR(M135&lt;0,M135&gt;1000000000,ROUND(M135,2)&lt;&gt;M135),LEN(M135)&gt;0)),"Перевірте факт",IF(OR(AND(LEN(B135)&gt;0,'Налаштування'!G7&lt;&gt;"Готово"),AND(LEN(C135)&gt;0,'Налаштування'!G8&lt;&gt;"Готово"),AND(LEN(D135)&gt;0,'Налаштування'!G9&lt;&gt;"Готово"),AND(LEN(E135)&gt;0,'Налаштування'!G10&lt;&gt;"Готово"),AND(LEN(F135)&gt;0,'Налаштування'!G11&lt;&gt;"Готово"),AND(LEN(G135)&gt;0,'Налаштування'!G12&lt;&gt;"Готово"),AND(LEN(H135)&gt;0,'Налаштування'!G13&lt;&gt;"Готово"),AND(LEN(I135)&gt;0,'Налаштування'!G14&lt;&gt;"Готово"),AND(LEN(J135)&gt;0,'Налаштування'!G15&lt;&gt;"Готово"),AND(LEN(K135)&gt;0,'Налаштування'!G16&lt;&gt;"Готово"),AND(LEN(L135)&gt;0,'Налаштування'!G17&lt;&gt;"Готово"),AND(LEN(M135)&gt;0,'Налаштування'!G18&lt;&gt;"Готово")),"Показник не налаштовано","Готово"))))</x:f>
      </x:c>
    </x:row>
    <x:row r="136">
      <x:c r="A136" s="14" t="n">
        <x:f>IF('Налаштування'!$C$4&lt;&gt;"Готово","",IF(YEAR(DATE('Налаштування'!$B$4,1,130))='Налаштування'!$B$4,DATE('Налаштування'!$B$4,1,130),""))</x:f>
        <x:v>46152</x:v>
      </x:c>
      <x:c r="B136" s="13"/>
      <x:c r="C136" s="13"/>
      <x:c r="D136" s="13"/>
      <x:c r="E136" s="13"/>
      <x:c r="F136" s="13"/>
      <x:c r="G136" s="13"/>
      <x:c r="H136" s="13"/>
      <x:c r="I136" s="13"/>
      <x:c r="J136" s="13"/>
      <x:c r="K136" s="13"/>
      <x:c r="L136" s="13"/>
      <x:c r="M136" s="13"/>
      <x:c r="N136" s="9" t="str">
        <x:f>IF(COUNTA(B136:M136)=0,"",IF(A136="","Дата поза роком",IF(OR(IF(ISNUMBER(B136),OR(B136&lt;0,B136&gt;1000000000,ROUND(B136,2)&lt;&gt;B136),LEN(B136)&gt;0),IF(ISNUMBER(C136),OR(C136&lt;0,C136&gt;1000000000,ROUND(C136,2)&lt;&gt;C136),LEN(C136)&gt;0),IF(ISNUMBER(D136),OR(D136&lt;0,D136&gt;1000000000,ROUND(D136,2)&lt;&gt;D136),LEN(D136)&gt;0),IF(ISNUMBER(E136),OR(E136&lt;0,E136&gt;1000000000,ROUND(E136,2)&lt;&gt;E136),LEN(E136)&gt;0),IF(ISNUMBER(F136),OR(F136&lt;0,F136&gt;1000000000,ROUND(F136,2)&lt;&gt;F136),LEN(F136)&gt;0),IF(ISNUMBER(G136),OR(G136&lt;0,G136&gt;1000000000,ROUND(G136,2)&lt;&gt;G136),LEN(G136)&gt;0),IF(ISNUMBER(H136),OR(H136&lt;0,H136&gt;1000000000,ROUND(H136,2)&lt;&gt;H136),LEN(H136)&gt;0),IF(ISNUMBER(I136),OR(I136&lt;0,I136&gt;1000000000,ROUND(I136,2)&lt;&gt;I136),LEN(I136)&gt;0),IF(ISNUMBER(J136),OR(J136&lt;0,J136&gt;1000000000,ROUND(J136,2)&lt;&gt;J136),LEN(J136)&gt;0),IF(ISNUMBER(K136),OR(K136&lt;0,K136&gt;1000000000,ROUND(K136,2)&lt;&gt;K136),LEN(K136)&gt;0),IF(ISNUMBER(L136),OR(L136&lt;0,L136&gt;1000000000,ROUND(L136,2)&lt;&gt;L136),LEN(L136)&gt;0),IF(ISNUMBER(M136),OR(M136&lt;0,M136&gt;1000000000,ROUND(M136,2)&lt;&gt;M136),LEN(M136)&gt;0)),"Перевірте факт",IF(OR(AND(LEN(B136)&gt;0,'Налаштування'!G7&lt;&gt;"Готово"),AND(LEN(C136)&gt;0,'Налаштування'!G8&lt;&gt;"Готово"),AND(LEN(D136)&gt;0,'Налаштування'!G9&lt;&gt;"Готово"),AND(LEN(E136)&gt;0,'Налаштування'!G10&lt;&gt;"Готово"),AND(LEN(F136)&gt;0,'Налаштування'!G11&lt;&gt;"Готово"),AND(LEN(G136)&gt;0,'Налаштування'!G12&lt;&gt;"Готово"),AND(LEN(H136)&gt;0,'Налаштування'!G13&lt;&gt;"Готово"),AND(LEN(I136)&gt;0,'Налаштування'!G14&lt;&gt;"Готово"),AND(LEN(J136)&gt;0,'Налаштування'!G15&lt;&gt;"Готово"),AND(LEN(K136)&gt;0,'Налаштування'!G16&lt;&gt;"Готово"),AND(LEN(L136)&gt;0,'Налаштування'!G17&lt;&gt;"Готово"),AND(LEN(M136)&gt;0,'Налаштування'!G18&lt;&gt;"Готово")),"Показник не налаштовано","Готово"))))</x:f>
      </x:c>
    </x:row>
    <x:row r="137">
      <x:c r="A137" s="14" t="n">
        <x:f>IF('Налаштування'!$C$4&lt;&gt;"Готово","",IF(YEAR(DATE('Налаштування'!$B$4,1,131))='Налаштування'!$B$4,DATE('Налаштування'!$B$4,1,131),""))</x:f>
        <x:v>46153</x:v>
      </x:c>
      <x:c r="B137" s="13"/>
      <x:c r="C137" s="13"/>
      <x:c r="D137" s="13"/>
      <x:c r="E137" s="13"/>
      <x:c r="F137" s="13"/>
      <x:c r="G137" s="13"/>
      <x:c r="H137" s="13"/>
      <x:c r="I137" s="13"/>
      <x:c r="J137" s="13"/>
      <x:c r="K137" s="13"/>
      <x:c r="L137" s="13"/>
      <x:c r="M137" s="13"/>
      <x:c r="N137" s="9" t="str">
        <x:f>IF(COUNTA(B137:M137)=0,"",IF(A137="","Дата поза роком",IF(OR(IF(ISNUMBER(B137),OR(B137&lt;0,B137&gt;1000000000,ROUND(B137,2)&lt;&gt;B137),LEN(B137)&gt;0),IF(ISNUMBER(C137),OR(C137&lt;0,C137&gt;1000000000,ROUND(C137,2)&lt;&gt;C137),LEN(C137)&gt;0),IF(ISNUMBER(D137),OR(D137&lt;0,D137&gt;1000000000,ROUND(D137,2)&lt;&gt;D137),LEN(D137)&gt;0),IF(ISNUMBER(E137),OR(E137&lt;0,E137&gt;1000000000,ROUND(E137,2)&lt;&gt;E137),LEN(E137)&gt;0),IF(ISNUMBER(F137),OR(F137&lt;0,F137&gt;1000000000,ROUND(F137,2)&lt;&gt;F137),LEN(F137)&gt;0),IF(ISNUMBER(G137),OR(G137&lt;0,G137&gt;1000000000,ROUND(G137,2)&lt;&gt;G137),LEN(G137)&gt;0),IF(ISNUMBER(H137),OR(H137&lt;0,H137&gt;1000000000,ROUND(H137,2)&lt;&gt;H137),LEN(H137)&gt;0),IF(ISNUMBER(I137),OR(I137&lt;0,I137&gt;1000000000,ROUND(I137,2)&lt;&gt;I137),LEN(I137)&gt;0),IF(ISNUMBER(J137),OR(J137&lt;0,J137&gt;1000000000,ROUND(J137,2)&lt;&gt;J137),LEN(J137)&gt;0),IF(ISNUMBER(K137),OR(K137&lt;0,K137&gt;1000000000,ROUND(K137,2)&lt;&gt;K137),LEN(K137)&gt;0),IF(ISNUMBER(L137),OR(L137&lt;0,L137&gt;1000000000,ROUND(L137,2)&lt;&gt;L137),LEN(L137)&gt;0),IF(ISNUMBER(M137),OR(M137&lt;0,M137&gt;1000000000,ROUND(M137,2)&lt;&gt;M137),LEN(M137)&gt;0)),"Перевірте факт",IF(OR(AND(LEN(B137)&gt;0,'Налаштування'!G7&lt;&gt;"Готово"),AND(LEN(C137)&gt;0,'Налаштування'!G8&lt;&gt;"Готово"),AND(LEN(D137)&gt;0,'Налаштування'!G9&lt;&gt;"Готово"),AND(LEN(E137)&gt;0,'Налаштування'!G10&lt;&gt;"Готово"),AND(LEN(F137)&gt;0,'Налаштування'!G11&lt;&gt;"Готово"),AND(LEN(G137)&gt;0,'Налаштування'!G12&lt;&gt;"Готово"),AND(LEN(H137)&gt;0,'Налаштування'!G13&lt;&gt;"Готово"),AND(LEN(I137)&gt;0,'Налаштування'!G14&lt;&gt;"Готово"),AND(LEN(J137)&gt;0,'Налаштування'!G15&lt;&gt;"Готово"),AND(LEN(K137)&gt;0,'Налаштування'!G16&lt;&gt;"Готово"),AND(LEN(L137)&gt;0,'Налаштування'!G17&lt;&gt;"Готово"),AND(LEN(M137)&gt;0,'Налаштування'!G18&lt;&gt;"Готово")),"Показник не налаштовано","Готово"))))</x:f>
      </x:c>
    </x:row>
    <x:row r="138">
      <x:c r="A138" s="14" t="n">
        <x:f>IF('Налаштування'!$C$4&lt;&gt;"Готово","",IF(YEAR(DATE('Налаштування'!$B$4,1,132))='Налаштування'!$B$4,DATE('Налаштування'!$B$4,1,132),""))</x:f>
        <x:v>46154</x:v>
      </x:c>
      <x:c r="B138" s="13"/>
      <x:c r="C138" s="13"/>
      <x:c r="D138" s="13"/>
      <x:c r="E138" s="13"/>
      <x:c r="F138" s="13"/>
      <x:c r="G138" s="13"/>
      <x:c r="H138" s="13"/>
      <x:c r="I138" s="13"/>
      <x:c r="J138" s="13"/>
      <x:c r="K138" s="13"/>
      <x:c r="L138" s="13"/>
      <x:c r="M138" s="13"/>
      <x:c r="N138" s="9" t="str">
        <x:f>IF(COUNTA(B138:M138)=0,"",IF(A138="","Дата поза роком",IF(OR(IF(ISNUMBER(B138),OR(B138&lt;0,B138&gt;1000000000,ROUND(B138,2)&lt;&gt;B138),LEN(B138)&gt;0),IF(ISNUMBER(C138),OR(C138&lt;0,C138&gt;1000000000,ROUND(C138,2)&lt;&gt;C138),LEN(C138)&gt;0),IF(ISNUMBER(D138),OR(D138&lt;0,D138&gt;1000000000,ROUND(D138,2)&lt;&gt;D138),LEN(D138)&gt;0),IF(ISNUMBER(E138),OR(E138&lt;0,E138&gt;1000000000,ROUND(E138,2)&lt;&gt;E138),LEN(E138)&gt;0),IF(ISNUMBER(F138),OR(F138&lt;0,F138&gt;1000000000,ROUND(F138,2)&lt;&gt;F138),LEN(F138)&gt;0),IF(ISNUMBER(G138),OR(G138&lt;0,G138&gt;1000000000,ROUND(G138,2)&lt;&gt;G138),LEN(G138)&gt;0),IF(ISNUMBER(H138),OR(H138&lt;0,H138&gt;1000000000,ROUND(H138,2)&lt;&gt;H138),LEN(H138)&gt;0),IF(ISNUMBER(I138),OR(I138&lt;0,I138&gt;1000000000,ROUND(I138,2)&lt;&gt;I138),LEN(I138)&gt;0),IF(ISNUMBER(J138),OR(J138&lt;0,J138&gt;1000000000,ROUND(J138,2)&lt;&gt;J138),LEN(J138)&gt;0),IF(ISNUMBER(K138),OR(K138&lt;0,K138&gt;1000000000,ROUND(K138,2)&lt;&gt;K138),LEN(K138)&gt;0),IF(ISNUMBER(L138),OR(L138&lt;0,L138&gt;1000000000,ROUND(L138,2)&lt;&gt;L138),LEN(L138)&gt;0),IF(ISNUMBER(M138),OR(M138&lt;0,M138&gt;1000000000,ROUND(M138,2)&lt;&gt;M138),LEN(M138)&gt;0)),"Перевірте факт",IF(OR(AND(LEN(B138)&gt;0,'Налаштування'!G7&lt;&gt;"Готово"),AND(LEN(C138)&gt;0,'Налаштування'!G8&lt;&gt;"Готово"),AND(LEN(D138)&gt;0,'Налаштування'!G9&lt;&gt;"Готово"),AND(LEN(E138)&gt;0,'Налаштування'!G10&lt;&gt;"Готово"),AND(LEN(F138)&gt;0,'Налаштування'!G11&lt;&gt;"Готово"),AND(LEN(G138)&gt;0,'Налаштування'!G12&lt;&gt;"Готово"),AND(LEN(H138)&gt;0,'Налаштування'!G13&lt;&gt;"Готово"),AND(LEN(I138)&gt;0,'Налаштування'!G14&lt;&gt;"Готово"),AND(LEN(J138)&gt;0,'Налаштування'!G15&lt;&gt;"Готово"),AND(LEN(K138)&gt;0,'Налаштування'!G16&lt;&gt;"Готово"),AND(LEN(L138)&gt;0,'Налаштування'!G17&lt;&gt;"Готово"),AND(LEN(M138)&gt;0,'Налаштування'!G18&lt;&gt;"Готово")),"Показник не налаштовано","Готово"))))</x:f>
      </x:c>
    </x:row>
    <x:row r="139">
      <x:c r="A139" s="14" t="n">
        <x:f>IF('Налаштування'!$C$4&lt;&gt;"Готово","",IF(YEAR(DATE('Налаштування'!$B$4,1,133))='Налаштування'!$B$4,DATE('Налаштування'!$B$4,1,133),""))</x:f>
        <x:v>46155</x:v>
      </x:c>
      <x:c r="B139" s="13"/>
      <x:c r="C139" s="13"/>
      <x:c r="D139" s="13"/>
      <x:c r="E139" s="13"/>
      <x:c r="F139" s="13"/>
      <x:c r="G139" s="13"/>
      <x:c r="H139" s="13"/>
      <x:c r="I139" s="13"/>
      <x:c r="J139" s="13"/>
      <x:c r="K139" s="13"/>
      <x:c r="L139" s="13"/>
      <x:c r="M139" s="13"/>
      <x:c r="N139" s="9" t="str">
        <x:f>IF(COUNTA(B139:M139)=0,"",IF(A139="","Дата поза роком",IF(OR(IF(ISNUMBER(B139),OR(B139&lt;0,B139&gt;1000000000,ROUND(B139,2)&lt;&gt;B139),LEN(B139)&gt;0),IF(ISNUMBER(C139),OR(C139&lt;0,C139&gt;1000000000,ROUND(C139,2)&lt;&gt;C139),LEN(C139)&gt;0),IF(ISNUMBER(D139),OR(D139&lt;0,D139&gt;1000000000,ROUND(D139,2)&lt;&gt;D139),LEN(D139)&gt;0),IF(ISNUMBER(E139),OR(E139&lt;0,E139&gt;1000000000,ROUND(E139,2)&lt;&gt;E139),LEN(E139)&gt;0),IF(ISNUMBER(F139),OR(F139&lt;0,F139&gt;1000000000,ROUND(F139,2)&lt;&gt;F139),LEN(F139)&gt;0),IF(ISNUMBER(G139),OR(G139&lt;0,G139&gt;1000000000,ROUND(G139,2)&lt;&gt;G139),LEN(G139)&gt;0),IF(ISNUMBER(H139),OR(H139&lt;0,H139&gt;1000000000,ROUND(H139,2)&lt;&gt;H139),LEN(H139)&gt;0),IF(ISNUMBER(I139),OR(I139&lt;0,I139&gt;1000000000,ROUND(I139,2)&lt;&gt;I139),LEN(I139)&gt;0),IF(ISNUMBER(J139),OR(J139&lt;0,J139&gt;1000000000,ROUND(J139,2)&lt;&gt;J139),LEN(J139)&gt;0),IF(ISNUMBER(K139),OR(K139&lt;0,K139&gt;1000000000,ROUND(K139,2)&lt;&gt;K139),LEN(K139)&gt;0),IF(ISNUMBER(L139),OR(L139&lt;0,L139&gt;1000000000,ROUND(L139,2)&lt;&gt;L139),LEN(L139)&gt;0),IF(ISNUMBER(M139),OR(M139&lt;0,M139&gt;1000000000,ROUND(M139,2)&lt;&gt;M139),LEN(M139)&gt;0)),"Перевірте факт",IF(OR(AND(LEN(B139)&gt;0,'Налаштування'!G7&lt;&gt;"Готово"),AND(LEN(C139)&gt;0,'Налаштування'!G8&lt;&gt;"Готово"),AND(LEN(D139)&gt;0,'Налаштування'!G9&lt;&gt;"Готово"),AND(LEN(E139)&gt;0,'Налаштування'!G10&lt;&gt;"Готово"),AND(LEN(F139)&gt;0,'Налаштування'!G11&lt;&gt;"Готово"),AND(LEN(G139)&gt;0,'Налаштування'!G12&lt;&gt;"Готово"),AND(LEN(H139)&gt;0,'Налаштування'!G13&lt;&gt;"Готово"),AND(LEN(I139)&gt;0,'Налаштування'!G14&lt;&gt;"Готово"),AND(LEN(J139)&gt;0,'Налаштування'!G15&lt;&gt;"Готово"),AND(LEN(K139)&gt;0,'Налаштування'!G16&lt;&gt;"Готово"),AND(LEN(L139)&gt;0,'Налаштування'!G17&lt;&gt;"Готово"),AND(LEN(M139)&gt;0,'Налаштування'!G18&lt;&gt;"Готово")),"Показник не налаштовано","Готово"))))</x:f>
      </x:c>
    </x:row>
    <x:row r="140">
      <x:c r="A140" s="14" t="n">
        <x:f>IF('Налаштування'!$C$4&lt;&gt;"Готово","",IF(YEAR(DATE('Налаштування'!$B$4,1,134))='Налаштування'!$B$4,DATE('Налаштування'!$B$4,1,134),""))</x:f>
        <x:v>46156</x:v>
      </x:c>
      <x:c r="B140" s="13"/>
      <x:c r="C140" s="13"/>
      <x:c r="D140" s="13"/>
      <x:c r="E140" s="13"/>
      <x:c r="F140" s="13"/>
      <x:c r="G140" s="13"/>
      <x:c r="H140" s="13"/>
      <x:c r="I140" s="13"/>
      <x:c r="J140" s="13"/>
      <x:c r="K140" s="13"/>
      <x:c r="L140" s="13"/>
      <x:c r="M140" s="13"/>
      <x:c r="N140" s="9" t="str">
        <x:f>IF(COUNTA(B140:M140)=0,"",IF(A140="","Дата поза роком",IF(OR(IF(ISNUMBER(B140),OR(B140&lt;0,B140&gt;1000000000,ROUND(B140,2)&lt;&gt;B140),LEN(B140)&gt;0),IF(ISNUMBER(C140),OR(C140&lt;0,C140&gt;1000000000,ROUND(C140,2)&lt;&gt;C140),LEN(C140)&gt;0),IF(ISNUMBER(D140),OR(D140&lt;0,D140&gt;1000000000,ROUND(D140,2)&lt;&gt;D140),LEN(D140)&gt;0),IF(ISNUMBER(E140),OR(E140&lt;0,E140&gt;1000000000,ROUND(E140,2)&lt;&gt;E140),LEN(E140)&gt;0),IF(ISNUMBER(F140),OR(F140&lt;0,F140&gt;1000000000,ROUND(F140,2)&lt;&gt;F140),LEN(F140)&gt;0),IF(ISNUMBER(G140),OR(G140&lt;0,G140&gt;1000000000,ROUND(G140,2)&lt;&gt;G140),LEN(G140)&gt;0),IF(ISNUMBER(H140),OR(H140&lt;0,H140&gt;1000000000,ROUND(H140,2)&lt;&gt;H140),LEN(H140)&gt;0),IF(ISNUMBER(I140),OR(I140&lt;0,I140&gt;1000000000,ROUND(I140,2)&lt;&gt;I140),LEN(I140)&gt;0),IF(ISNUMBER(J140),OR(J140&lt;0,J140&gt;1000000000,ROUND(J140,2)&lt;&gt;J140),LEN(J140)&gt;0),IF(ISNUMBER(K140),OR(K140&lt;0,K140&gt;1000000000,ROUND(K140,2)&lt;&gt;K140),LEN(K140)&gt;0),IF(ISNUMBER(L140),OR(L140&lt;0,L140&gt;1000000000,ROUND(L140,2)&lt;&gt;L140),LEN(L140)&gt;0),IF(ISNUMBER(M140),OR(M140&lt;0,M140&gt;1000000000,ROUND(M140,2)&lt;&gt;M140),LEN(M140)&gt;0)),"Перевірте факт",IF(OR(AND(LEN(B140)&gt;0,'Налаштування'!G7&lt;&gt;"Готово"),AND(LEN(C140)&gt;0,'Налаштування'!G8&lt;&gt;"Готово"),AND(LEN(D140)&gt;0,'Налаштування'!G9&lt;&gt;"Готово"),AND(LEN(E140)&gt;0,'Налаштування'!G10&lt;&gt;"Готово"),AND(LEN(F140)&gt;0,'Налаштування'!G11&lt;&gt;"Готово"),AND(LEN(G140)&gt;0,'Налаштування'!G12&lt;&gt;"Готово"),AND(LEN(H140)&gt;0,'Налаштування'!G13&lt;&gt;"Готово"),AND(LEN(I140)&gt;0,'Налаштування'!G14&lt;&gt;"Готово"),AND(LEN(J140)&gt;0,'Налаштування'!G15&lt;&gt;"Готово"),AND(LEN(K140)&gt;0,'Налаштування'!G16&lt;&gt;"Готово"),AND(LEN(L140)&gt;0,'Налаштування'!G17&lt;&gt;"Готово"),AND(LEN(M140)&gt;0,'Налаштування'!G18&lt;&gt;"Готово")),"Показник не налаштовано","Готово"))))</x:f>
      </x:c>
    </x:row>
    <x:row r="141">
      <x:c r="A141" s="14" t="n">
        <x:f>IF('Налаштування'!$C$4&lt;&gt;"Готово","",IF(YEAR(DATE('Налаштування'!$B$4,1,135))='Налаштування'!$B$4,DATE('Налаштування'!$B$4,1,135),""))</x:f>
        <x:v>46157</x:v>
      </x:c>
      <x:c r="B141" s="13"/>
      <x:c r="C141" s="13"/>
      <x:c r="D141" s="13"/>
      <x:c r="E141" s="13"/>
      <x:c r="F141" s="13"/>
      <x:c r="G141" s="13"/>
      <x:c r="H141" s="13"/>
      <x:c r="I141" s="13"/>
      <x:c r="J141" s="13"/>
      <x:c r="K141" s="13"/>
      <x:c r="L141" s="13"/>
      <x:c r="M141" s="13"/>
      <x:c r="N141" s="9" t="str">
        <x:f>IF(COUNTA(B141:M141)=0,"",IF(A141="","Дата поза роком",IF(OR(IF(ISNUMBER(B141),OR(B141&lt;0,B141&gt;1000000000,ROUND(B141,2)&lt;&gt;B141),LEN(B141)&gt;0),IF(ISNUMBER(C141),OR(C141&lt;0,C141&gt;1000000000,ROUND(C141,2)&lt;&gt;C141),LEN(C141)&gt;0),IF(ISNUMBER(D141),OR(D141&lt;0,D141&gt;1000000000,ROUND(D141,2)&lt;&gt;D141),LEN(D141)&gt;0),IF(ISNUMBER(E141),OR(E141&lt;0,E141&gt;1000000000,ROUND(E141,2)&lt;&gt;E141),LEN(E141)&gt;0),IF(ISNUMBER(F141),OR(F141&lt;0,F141&gt;1000000000,ROUND(F141,2)&lt;&gt;F141),LEN(F141)&gt;0),IF(ISNUMBER(G141),OR(G141&lt;0,G141&gt;1000000000,ROUND(G141,2)&lt;&gt;G141),LEN(G141)&gt;0),IF(ISNUMBER(H141),OR(H141&lt;0,H141&gt;1000000000,ROUND(H141,2)&lt;&gt;H141),LEN(H141)&gt;0),IF(ISNUMBER(I141),OR(I141&lt;0,I141&gt;1000000000,ROUND(I141,2)&lt;&gt;I141),LEN(I141)&gt;0),IF(ISNUMBER(J141),OR(J141&lt;0,J141&gt;1000000000,ROUND(J141,2)&lt;&gt;J141),LEN(J141)&gt;0),IF(ISNUMBER(K141),OR(K141&lt;0,K141&gt;1000000000,ROUND(K141,2)&lt;&gt;K141),LEN(K141)&gt;0),IF(ISNUMBER(L141),OR(L141&lt;0,L141&gt;1000000000,ROUND(L141,2)&lt;&gt;L141),LEN(L141)&gt;0),IF(ISNUMBER(M141),OR(M141&lt;0,M141&gt;1000000000,ROUND(M141,2)&lt;&gt;M141),LEN(M141)&gt;0)),"Перевірте факт",IF(OR(AND(LEN(B141)&gt;0,'Налаштування'!G7&lt;&gt;"Готово"),AND(LEN(C141)&gt;0,'Налаштування'!G8&lt;&gt;"Готово"),AND(LEN(D141)&gt;0,'Налаштування'!G9&lt;&gt;"Готово"),AND(LEN(E141)&gt;0,'Налаштування'!G10&lt;&gt;"Готово"),AND(LEN(F141)&gt;0,'Налаштування'!G11&lt;&gt;"Готово"),AND(LEN(G141)&gt;0,'Налаштування'!G12&lt;&gt;"Готово"),AND(LEN(H141)&gt;0,'Налаштування'!G13&lt;&gt;"Готово"),AND(LEN(I141)&gt;0,'Налаштування'!G14&lt;&gt;"Готово"),AND(LEN(J141)&gt;0,'Налаштування'!G15&lt;&gt;"Готово"),AND(LEN(K141)&gt;0,'Налаштування'!G16&lt;&gt;"Готово"),AND(LEN(L141)&gt;0,'Налаштування'!G17&lt;&gt;"Готово"),AND(LEN(M141)&gt;0,'Налаштування'!G18&lt;&gt;"Готово")),"Показник не налаштовано","Готово"))))</x:f>
      </x:c>
    </x:row>
    <x:row r="142">
      <x:c r="A142" s="14" t="n">
        <x:f>IF('Налаштування'!$C$4&lt;&gt;"Готово","",IF(YEAR(DATE('Налаштування'!$B$4,1,136))='Налаштування'!$B$4,DATE('Налаштування'!$B$4,1,136),""))</x:f>
        <x:v>46158</x:v>
      </x:c>
      <x:c r="B142" s="13"/>
      <x:c r="C142" s="13"/>
      <x:c r="D142" s="13"/>
      <x:c r="E142" s="13"/>
      <x:c r="F142" s="13"/>
      <x:c r="G142" s="13"/>
      <x:c r="H142" s="13"/>
      <x:c r="I142" s="13"/>
      <x:c r="J142" s="13"/>
      <x:c r="K142" s="13"/>
      <x:c r="L142" s="13"/>
      <x:c r="M142" s="13"/>
      <x:c r="N142" s="9" t="str">
        <x:f>IF(COUNTA(B142:M142)=0,"",IF(A142="","Дата поза роком",IF(OR(IF(ISNUMBER(B142),OR(B142&lt;0,B142&gt;1000000000,ROUND(B142,2)&lt;&gt;B142),LEN(B142)&gt;0),IF(ISNUMBER(C142),OR(C142&lt;0,C142&gt;1000000000,ROUND(C142,2)&lt;&gt;C142),LEN(C142)&gt;0),IF(ISNUMBER(D142),OR(D142&lt;0,D142&gt;1000000000,ROUND(D142,2)&lt;&gt;D142),LEN(D142)&gt;0),IF(ISNUMBER(E142),OR(E142&lt;0,E142&gt;1000000000,ROUND(E142,2)&lt;&gt;E142),LEN(E142)&gt;0),IF(ISNUMBER(F142),OR(F142&lt;0,F142&gt;1000000000,ROUND(F142,2)&lt;&gt;F142),LEN(F142)&gt;0),IF(ISNUMBER(G142),OR(G142&lt;0,G142&gt;1000000000,ROUND(G142,2)&lt;&gt;G142),LEN(G142)&gt;0),IF(ISNUMBER(H142),OR(H142&lt;0,H142&gt;1000000000,ROUND(H142,2)&lt;&gt;H142),LEN(H142)&gt;0),IF(ISNUMBER(I142),OR(I142&lt;0,I142&gt;1000000000,ROUND(I142,2)&lt;&gt;I142),LEN(I142)&gt;0),IF(ISNUMBER(J142),OR(J142&lt;0,J142&gt;1000000000,ROUND(J142,2)&lt;&gt;J142),LEN(J142)&gt;0),IF(ISNUMBER(K142),OR(K142&lt;0,K142&gt;1000000000,ROUND(K142,2)&lt;&gt;K142),LEN(K142)&gt;0),IF(ISNUMBER(L142),OR(L142&lt;0,L142&gt;1000000000,ROUND(L142,2)&lt;&gt;L142),LEN(L142)&gt;0),IF(ISNUMBER(M142),OR(M142&lt;0,M142&gt;1000000000,ROUND(M142,2)&lt;&gt;M142),LEN(M142)&gt;0)),"Перевірте факт",IF(OR(AND(LEN(B142)&gt;0,'Налаштування'!G7&lt;&gt;"Готово"),AND(LEN(C142)&gt;0,'Налаштування'!G8&lt;&gt;"Готово"),AND(LEN(D142)&gt;0,'Налаштування'!G9&lt;&gt;"Готово"),AND(LEN(E142)&gt;0,'Налаштування'!G10&lt;&gt;"Готово"),AND(LEN(F142)&gt;0,'Налаштування'!G11&lt;&gt;"Готово"),AND(LEN(G142)&gt;0,'Налаштування'!G12&lt;&gt;"Готово"),AND(LEN(H142)&gt;0,'Налаштування'!G13&lt;&gt;"Готово"),AND(LEN(I142)&gt;0,'Налаштування'!G14&lt;&gt;"Готово"),AND(LEN(J142)&gt;0,'Налаштування'!G15&lt;&gt;"Готово"),AND(LEN(K142)&gt;0,'Налаштування'!G16&lt;&gt;"Готово"),AND(LEN(L142)&gt;0,'Налаштування'!G17&lt;&gt;"Готово"),AND(LEN(M142)&gt;0,'Налаштування'!G18&lt;&gt;"Готово")),"Показник не налаштовано","Готово"))))</x:f>
      </x:c>
    </x:row>
    <x:row r="143">
      <x:c r="A143" s="14" t="n">
        <x:f>IF('Налаштування'!$C$4&lt;&gt;"Готово","",IF(YEAR(DATE('Налаштування'!$B$4,1,137))='Налаштування'!$B$4,DATE('Налаштування'!$B$4,1,137),""))</x:f>
        <x:v>46159</x:v>
      </x:c>
      <x:c r="B143" s="13"/>
      <x:c r="C143" s="13"/>
      <x:c r="D143" s="13"/>
      <x:c r="E143" s="13"/>
      <x:c r="F143" s="13"/>
      <x:c r="G143" s="13"/>
      <x:c r="H143" s="13"/>
      <x:c r="I143" s="13"/>
      <x:c r="J143" s="13"/>
      <x:c r="K143" s="13"/>
      <x:c r="L143" s="13"/>
      <x:c r="M143" s="13"/>
      <x:c r="N143" s="9" t="str">
        <x:f>IF(COUNTA(B143:M143)=0,"",IF(A143="","Дата поза роком",IF(OR(IF(ISNUMBER(B143),OR(B143&lt;0,B143&gt;1000000000,ROUND(B143,2)&lt;&gt;B143),LEN(B143)&gt;0),IF(ISNUMBER(C143),OR(C143&lt;0,C143&gt;1000000000,ROUND(C143,2)&lt;&gt;C143),LEN(C143)&gt;0),IF(ISNUMBER(D143),OR(D143&lt;0,D143&gt;1000000000,ROUND(D143,2)&lt;&gt;D143),LEN(D143)&gt;0),IF(ISNUMBER(E143),OR(E143&lt;0,E143&gt;1000000000,ROUND(E143,2)&lt;&gt;E143),LEN(E143)&gt;0),IF(ISNUMBER(F143),OR(F143&lt;0,F143&gt;1000000000,ROUND(F143,2)&lt;&gt;F143),LEN(F143)&gt;0),IF(ISNUMBER(G143),OR(G143&lt;0,G143&gt;1000000000,ROUND(G143,2)&lt;&gt;G143),LEN(G143)&gt;0),IF(ISNUMBER(H143),OR(H143&lt;0,H143&gt;1000000000,ROUND(H143,2)&lt;&gt;H143),LEN(H143)&gt;0),IF(ISNUMBER(I143),OR(I143&lt;0,I143&gt;1000000000,ROUND(I143,2)&lt;&gt;I143),LEN(I143)&gt;0),IF(ISNUMBER(J143),OR(J143&lt;0,J143&gt;1000000000,ROUND(J143,2)&lt;&gt;J143),LEN(J143)&gt;0),IF(ISNUMBER(K143),OR(K143&lt;0,K143&gt;1000000000,ROUND(K143,2)&lt;&gt;K143),LEN(K143)&gt;0),IF(ISNUMBER(L143),OR(L143&lt;0,L143&gt;1000000000,ROUND(L143,2)&lt;&gt;L143),LEN(L143)&gt;0),IF(ISNUMBER(M143),OR(M143&lt;0,M143&gt;1000000000,ROUND(M143,2)&lt;&gt;M143),LEN(M143)&gt;0)),"Перевірте факт",IF(OR(AND(LEN(B143)&gt;0,'Налаштування'!G7&lt;&gt;"Готово"),AND(LEN(C143)&gt;0,'Налаштування'!G8&lt;&gt;"Готово"),AND(LEN(D143)&gt;0,'Налаштування'!G9&lt;&gt;"Готово"),AND(LEN(E143)&gt;0,'Налаштування'!G10&lt;&gt;"Готово"),AND(LEN(F143)&gt;0,'Налаштування'!G11&lt;&gt;"Готово"),AND(LEN(G143)&gt;0,'Налаштування'!G12&lt;&gt;"Готово"),AND(LEN(H143)&gt;0,'Налаштування'!G13&lt;&gt;"Готово"),AND(LEN(I143)&gt;0,'Налаштування'!G14&lt;&gt;"Готово"),AND(LEN(J143)&gt;0,'Налаштування'!G15&lt;&gt;"Готово"),AND(LEN(K143)&gt;0,'Налаштування'!G16&lt;&gt;"Готово"),AND(LEN(L143)&gt;0,'Налаштування'!G17&lt;&gt;"Готово"),AND(LEN(M143)&gt;0,'Налаштування'!G18&lt;&gt;"Готово")),"Показник не налаштовано","Готово"))))</x:f>
      </x:c>
    </x:row>
    <x:row r="144">
      <x:c r="A144" s="14" t="n">
        <x:f>IF('Налаштування'!$C$4&lt;&gt;"Готово","",IF(YEAR(DATE('Налаштування'!$B$4,1,138))='Налаштування'!$B$4,DATE('Налаштування'!$B$4,1,138),""))</x:f>
        <x:v>46160</x:v>
      </x:c>
      <x:c r="B144" s="13"/>
      <x:c r="C144" s="13"/>
      <x:c r="D144" s="13"/>
      <x:c r="E144" s="13"/>
      <x:c r="F144" s="13"/>
      <x:c r="G144" s="13"/>
      <x:c r="H144" s="13"/>
      <x:c r="I144" s="13"/>
      <x:c r="J144" s="13"/>
      <x:c r="K144" s="13"/>
      <x:c r="L144" s="13"/>
      <x:c r="M144" s="13"/>
      <x:c r="N144" s="9" t="str">
        <x:f>IF(COUNTA(B144:M144)=0,"",IF(A144="","Дата поза роком",IF(OR(IF(ISNUMBER(B144),OR(B144&lt;0,B144&gt;1000000000,ROUND(B144,2)&lt;&gt;B144),LEN(B144)&gt;0),IF(ISNUMBER(C144),OR(C144&lt;0,C144&gt;1000000000,ROUND(C144,2)&lt;&gt;C144),LEN(C144)&gt;0),IF(ISNUMBER(D144),OR(D144&lt;0,D144&gt;1000000000,ROUND(D144,2)&lt;&gt;D144),LEN(D144)&gt;0),IF(ISNUMBER(E144),OR(E144&lt;0,E144&gt;1000000000,ROUND(E144,2)&lt;&gt;E144),LEN(E144)&gt;0),IF(ISNUMBER(F144),OR(F144&lt;0,F144&gt;1000000000,ROUND(F144,2)&lt;&gt;F144),LEN(F144)&gt;0),IF(ISNUMBER(G144),OR(G144&lt;0,G144&gt;1000000000,ROUND(G144,2)&lt;&gt;G144),LEN(G144)&gt;0),IF(ISNUMBER(H144),OR(H144&lt;0,H144&gt;1000000000,ROUND(H144,2)&lt;&gt;H144),LEN(H144)&gt;0),IF(ISNUMBER(I144),OR(I144&lt;0,I144&gt;1000000000,ROUND(I144,2)&lt;&gt;I144),LEN(I144)&gt;0),IF(ISNUMBER(J144),OR(J144&lt;0,J144&gt;1000000000,ROUND(J144,2)&lt;&gt;J144),LEN(J144)&gt;0),IF(ISNUMBER(K144),OR(K144&lt;0,K144&gt;1000000000,ROUND(K144,2)&lt;&gt;K144),LEN(K144)&gt;0),IF(ISNUMBER(L144),OR(L144&lt;0,L144&gt;1000000000,ROUND(L144,2)&lt;&gt;L144),LEN(L144)&gt;0),IF(ISNUMBER(M144),OR(M144&lt;0,M144&gt;1000000000,ROUND(M144,2)&lt;&gt;M144),LEN(M144)&gt;0)),"Перевірте факт",IF(OR(AND(LEN(B144)&gt;0,'Налаштування'!G7&lt;&gt;"Готово"),AND(LEN(C144)&gt;0,'Налаштування'!G8&lt;&gt;"Готово"),AND(LEN(D144)&gt;0,'Налаштування'!G9&lt;&gt;"Готово"),AND(LEN(E144)&gt;0,'Налаштування'!G10&lt;&gt;"Готово"),AND(LEN(F144)&gt;0,'Налаштування'!G11&lt;&gt;"Готово"),AND(LEN(G144)&gt;0,'Налаштування'!G12&lt;&gt;"Готово"),AND(LEN(H144)&gt;0,'Налаштування'!G13&lt;&gt;"Готово"),AND(LEN(I144)&gt;0,'Налаштування'!G14&lt;&gt;"Готово"),AND(LEN(J144)&gt;0,'Налаштування'!G15&lt;&gt;"Готово"),AND(LEN(K144)&gt;0,'Налаштування'!G16&lt;&gt;"Готово"),AND(LEN(L144)&gt;0,'Налаштування'!G17&lt;&gt;"Готово"),AND(LEN(M144)&gt;0,'Налаштування'!G18&lt;&gt;"Готово")),"Показник не налаштовано","Готово"))))</x:f>
      </x:c>
    </x:row>
    <x:row r="145">
      <x:c r="A145" s="14" t="n">
        <x:f>IF('Налаштування'!$C$4&lt;&gt;"Готово","",IF(YEAR(DATE('Налаштування'!$B$4,1,139))='Налаштування'!$B$4,DATE('Налаштування'!$B$4,1,139),""))</x:f>
        <x:v>46161</x:v>
      </x:c>
      <x:c r="B145" s="13"/>
      <x:c r="C145" s="13"/>
      <x:c r="D145" s="13"/>
      <x:c r="E145" s="13"/>
      <x:c r="F145" s="13"/>
      <x:c r="G145" s="13"/>
      <x:c r="H145" s="13"/>
      <x:c r="I145" s="13"/>
      <x:c r="J145" s="13"/>
      <x:c r="K145" s="13"/>
      <x:c r="L145" s="13"/>
      <x:c r="M145" s="13"/>
      <x:c r="N145" s="9" t="str">
        <x:f>IF(COUNTA(B145:M145)=0,"",IF(A145="","Дата поза роком",IF(OR(IF(ISNUMBER(B145),OR(B145&lt;0,B145&gt;1000000000,ROUND(B145,2)&lt;&gt;B145),LEN(B145)&gt;0),IF(ISNUMBER(C145),OR(C145&lt;0,C145&gt;1000000000,ROUND(C145,2)&lt;&gt;C145),LEN(C145)&gt;0),IF(ISNUMBER(D145),OR(D145&lt;0,D145&gt;1000000000,ROUND(D145,2)&lt;&gt;D145),LEN(D145)&gt;0),IF(ISNUMBER(E145),OR(E145&lt;0,E145&gt;1000000000,ROUND(E145,2)&lt;&gt;E145),LEN(E145)&gt;0),IF(ISNUMBER(F145),OR(F145&lt;0,F145&gt;1000000000,ROUND(F145,2)&lt;&gt;F145),LEN(F145)&gt;0),IF(ISNUMBER(G145),OR(G145&lt;0,G145&gt;1000000000,ROUND(G145,2)&lt;&gt;G145),LEN(G145)&gt;0),IF(ISNUMBER(H145),OR(H145&lt;0,H145&gt;1000000000,ROUND(H145,2)&lt;&gt;H145),LEN(H145)&gt;0),IF(ISNUMBER(I145),OR(I145&lt;0,I145&gt;1000000000,ROUND(I145,2)&lt;&gt;I145),LEN(I145)&gt;0),IF(ISNUMBER(J145),OR(J145&lt;0,J145&gt;1000000000,ROUND(J145,2)&lt;&gt;J145),LEN(J145)&gt;0),IF(ISNUMBER(K145),OR(K145&lt;0,K145&gt;1000000000,ROUND(K145,2)&lt;&gt;K145),LEN(K145)&gt;0),IF(ISNUMBER(L145),OR(L145&lt;0,L145&gt;1000000000,ROUND(L145,2)&lt;&gt;L145),LEN(L145)&gt;0),IF(ISNUMBER(M145),OR(M145&lt;0,M145&gt;1000000000,ROUND(M145,2)&lt;&gt;M145),LEN(M145)&gt;0)),"Перевірте факт",IF(OR(AND(LEN(B145)&gt;0,'Налаштування'!G7&lt;&gt;"Готово"),AND(LEN(C145)&gt;0,'Налаштування'!G8&lt;&gt;"Готово"),AND(LEN(D145)&gt;0,'Налаштування'!G9&lt;&gt;"Готово"),AND(LEN(E145)&gt;0,'Налаштування'!G10&lt;&gt;"Готово"),AND(LEN(F145)&gt;0,'Налаштування'!G11&lt;&gt;"Готово"),AND(LEN(G145)&gt;0,'Налаштування'!G12&lt;&gt;"Готово"),AND(LEN(H145)&gt;0,'Налаштування'!G13&lt;&gt;"Готово"),AND(LEN(I145)&gt;0,'Налаштування'!G14&lt;&gt;"Готово"),AND(LEN(J145)&gt;0,'Налаштування'!G15&lt;&gt;"Готово"),AND(LEN(K145)&gt;0,'Налаштування'!G16&lt;&gt;"Готово"),AND(LEN(L145)&gt;0,'Налаштування'!G17&lt;&gt;"Готово"),AND(LEN(M145)&gt;0,'Налаштування'!G18&lt;&gt;"Готово")),"Показник не налаштовано","Готово"))))</x:f>
      </x:c>
    </x:row>
    <x:row r="146">
      <x:c r="A146" s="14" t="n">
        <x:f>IF('Налаштування'!$C$4&lt;&gt;"Готово","",IF(YEAR(DATE('Налаштування'!$B$4,1,140))='Налаштування'!$B$4,DATE('Налаштування'!$B$4,1,140),""))</x:f>
        <x:v>46162</x:v>
      </x:c>
      <x:c r="B146" s="13"/>
      <x:c r="C146" s="13"/>
      <x:c r="D146" s="13"/>
      <x:c r="E146" s="13"/>
      <x:c r="F146" s="13"/>
      <x:c r="G146" s="13"/>
      <x:c r="H146" s="13"/>
      <x:c r="I146" s="13"/>
      <x:c r="J146" s="13"/>
      <x:c r="K146" s="13"/>
      <x:c r="L146" s="13"/>
      <x:c r="M146" s="13"/>
      <x:c r="N146" s="9" t="str">
        <x:f>IF(COUNTA(B146:M146)=0,"",IF(A146="","Дата поза роком",IF(OR(IF(ISNUMBER(B146),OR(B146&lt;0,B146&gt;1000000000,ROUND(B146,2)&lt;&gt;B146),LEN(B146)&gt;0),IF(ISNUMBER(C146),OR(C146&lt;0,C146&gt;1000000000,ROUND(C146,2)&lt;&gt;C146),LEN(C146)&gt;0),IF(ISNUMBER(D146),OR(D146&lt;0,D146&gt;1000000000,ROUND(D146,2)&lt;&gt;D146),LEN(D146)&gt;0),IF(ISNUMBER(E146),OR(E146&lt;0,E146&gt;1000000000,ROUND(E146,2)&lt;&gt;E146),LEN(E146)&gt;0),IF(ISNUMBER(F146),OR(F146&lt;0,F146&gt;1000000000,ROUND(F146,2)&lt;&gt;F146),LEN(F146)&gt;0),IF(ISNUMBER(G146),OR(G146&lt;0,G146&gt;1000000000,ROUND(G146,2)&lt;&gt;G146),LEN(G146)&gt;0),IF(ISNUMBER(H146),OR(H146&lt;0,H146&gt;1000000000,ROUND(H146,2)&lt;&gt;H146),LEN(H146)&gt;0),IF(ISNUMBER(I146),OR(I146&lt;0,I146&gt;1000000000,ROUND(I146,2)&lt;&gt;I146),LEN(I146)&gt;0),IF(ISNUMBER(J146),OR(J146&lt;0,J146&gt;1000000000,ROUND(J146,2)&lt;&gt;J146),LEN(J146)&gt;0),IF(ISNUMBER(K146),OR(K146&lt;0,K146&gt;1000000000,ROUND(K146,2)&lt;&gt;K146),LEN(K146)&gt;0),IF(ISNUMBER(L146),OR(L146&lt;0,L146&gt;1000000000,ROUND(L146,2)&lt;&gt;L146),LEN(L146)&gt;0),IF(ISNUMBER(M146),OR(M146&lt;0,M146&gt;1000000000,ROUND(M146,2)&lt;&gt;M146),LEN(M146)&gt;0)),"Перевірте факт",IF(OR(AND(LEN(B146)&gt;0,'Налаштування'!G7&lt;&gt;"Готово"),AND(LEN(C146)&gt;0,'Налаштування'!G8&lt;&gt;"Готово"),AND(LEN(D146)&gt;0,'Налаштування'!G9&lt;&gt;"Готово"),AND(LEN(E146)&gt;0,'Налаштування'!G10&lt;&gt;"Готово"),AND(LEN(F146)&gt;0,'Налаштування'!G11&lt;&gt;"Готово"),AND(LEN(G146)&gt;0,'Налаштування'!G12&lt;&gt;"Готово"),AND(LEN(H146)&gt;0,'Налаштування'!G13&lt;&gt;"Готово"),AND(LEN(I146)&gt;0,'Налаштування'!G14&lt;&gt;"Готово"),AND(LEN(J146)&gt;0,'Налаштування'!G15&lt;&gt;"Готово"),AND(LEN(K146)&gt;0,'Налаштування'!G16&lt;&gt;"Готово"),AND(LEN(L146)&gt;0,'Налаштування'!G17&lt;&gt;"Готово"),AND(LEN(M146)&gt;0,'Налаштування'!G18&lt;&gt;"Готово")),"Показник не налаштовано","Готово"))))</x:f>
      </x:c>
    </x:row>
    <x:row r="147">
      <x:c r="A147" s="14" t="n">
        <x:f>IF('Налаштування'!$C$4&lt;&gt;"Готово","",IF(YEAR(DATE('Налаштування'!$B$4,1,141))='Налаштування'!$B$4,DATE('Налаштування'!$B$4,1,141),""))</x:f>
        <x:v>46163</x:v>
      </x:c>
      <x:c r="B147" s="13"/>
      <x:c r="C147" s="13"/>
      <x:c r="D147" s="13"/>
      <x:c r="E147" s="13"/>
      <x:c r="F147" s="13"/>
      <x:c r="G147" s="13"/>
      <x:c r="H147" s="13"/>
      <x:c r="I147" s="13"/>
      <x:c r="J147" s="13"/>
      <x:c r="K147" s="13"/>
      <x:c r="L147" s="13"/>
      <x:c r="M147" s="13"/>
      <x:c r="N147" s="9" t="str">
        <x:f>IF(COUNTA(B147:M147)=0,"",IF(A147="","Дата поза роком",IF(OR(IF(ISNUMBER(B147),OR(B147&lt;0,B147&gt;1000000000,ROUND(B147,2)&lt;&gt;B147),LEN(B147)&gt;0),IF(ISNUMBER(C147),OR(C147&lt;0,C147&gt;1000000000,ROUND(C147,2)&lt;&gt;C147),LEN(C147)&gt;0),IF(ISNUMBER(D147),OR(D147&lt;0,D147&gt;1000000000,ROUND(D147,2)&lt;&gt;D147),LEN(D147)&gt;0),IF(ISNUMBER(E147),OR(E147&lt;0,E147&gt;1000000000,ROUND(E147,2)&lt;&gt;E147),LEN(E147)&gt;0),IF(ISNUMBER(F147),OR(F147&lt;0,F147&gt;1000000000,ROUND(F147,2)&lt;&gt;F147),LEN(F147)&gt;0),IF(ISNUMBER(G147),OR(G147&lt;0,G147&gt;1000000000,ROUND(G147,2)&lt;&gt;G147),LEN(G147)&gt;0),IF(ISNUMBER(H147),OR(H147&lt;0,H147&gt;1000000000,ROUND(H147,2)&lt;&gt;H147),LEN(H147)&gt;0),IF(ISNUMBER(I147),OR(I147&lt;0,I147&gt;1000000000,ROUND(I147,2)&lt;&gt;I147),LEN(I147)&gt;0),IF(ISNUMBER(J147),OR(J147&lt;0,J147&gt;1000000000,ROUND(J147,2)&lt;&gt;J147),LEN(J147)&gt;0),IF(ISNUMBER(K147),OR(K147&lt;0,K147&gt;1000000000,ROUND(K147,2)&lt;&gt;K147),LEN(K147)&gt;0),IF(ISNUMBER(L147),OR(L147&lt;0,L147&gt;1000000000,ROUND(L147,2)&lt;&gt;L147),LEN(L147)&gt;0),IF(ISNUMBER(M147),OR(M147&lt;0,M147&gt;1000000000,ROUND(M147,2)&lt;&gt;M147),LEN(M147)&gt;0)),"Перевірте факт",IF(OR(AND(LEN(B147)&gt;0,'Налаштування'!G7&lt;&gt;"Готово"),AND(LEN(C147)&gt;0,'Налаштування'!G8&lt;&gt;"Готово"),AND(LEN(D147)&gt;0,'Налаштування'!G9&lt;&gt;"Готово"),AND(LEN(E147)&gt;0,'Налаштування'!G10&lt;&gt;"Готово"),AND(LEN(F147)&gt;0,'Налаштування'!G11&lt;&gt;"Готово"),AND(LEN(G147)&gt;0,'Налаштування'!G12&lt;&gt;"Готово"),AND(LEN(H147)&gt;0,'Налаштування'!G13&lt;&gt;"Готово"),AND(LEN(I147)&gt;0,'Налаштування'!G14&lt;&gt;"Готово"),AND(LEN(J147)&gt;0,'Налаштування'!G15&lt;&gt;"Готово"),AND(LEN(K147)&gt;0,'Налаштування'!G16&lt;&gt;"Готово"),AND(LEN(L147)&gt;0,'Налаштування'!G17&lt;&gt;"Готово"),AND(LEN(M147)&gt;0,'Налаштування'!G18&lt;&gt;"Готово")),"Показник не налаштовано","Готово"))))</x:f>
      </x:c>
    </x:row>
    <x:row r="148">
      <x:c r="A148" s="14" t="n">
        <x:f>IF('Налаштування'!$C$4&lt;&gt;"Готово","",IF(YEAR(DATE('Налаштування'!$B$4,1,142))='Налаштування'!$B$4,DATE('Налаштування'!$B$4,1,142),""))</x:f>
        <x:v>46164</x:v>
      </x:c>
      <x:c r="B148" s="13"/>
      <x:c r="C148" s="13"/>
      <x:c r="D148" s="13"/>
      <x:c r="E148" s="13"/>
      <x:c r="F148" s="13"/>
      <x:c r="G148" s="13"/>
      <x:c r="H148" s="13"/>
      <x:c r="I148" s="13"/>
      <x:c r="J148" s="13"/>
      <x:c r="K148" s="13"/>
      <x:c r="L148" s="13"/>
      <x:c r="M148" s="13"/>
      <x:c r="N148" s="9" t="str">
        <x:f>IF(COUNTA(B148:M148)=0,"",IF(A148="","Дата поза роком",IF(OR(IF(ISNUMBER(B148),OR(B148&lt;0,B148&gt;1000000000,ROUND(B148,2)&lt;&gt;B148),LEN(B148)&gt;0),IF(ISNUMBER(C148),OR(C148&lt;0,C148&gt;1000000000,ROUND(C148,2)&lt;&gt;C148),LEN(C148)&gt;0),IF(ISNUMBER(D148),OR(D148&lt;0,D148&gt;1000000000,ROUND(D148,2)&lt;&gt;D148),LEN(D148)&gt;0),IF(ISNUMBER(E148),OR(E148&lt;0,E148&gt;1000000000,ROUND(E148,2)&lt;&gt;E148),LEN(E148)&gt;0),IF(ISNUMBER(F148),OR(F148&lt;0,F148&gt;1000000000,ROUND(F148,2)&lt;&gt;F148),LEN(F148)&gt;0),IF(ISNUMBER(G148),OR(G148&lt;0,G148&gt;1000000000,ROUND(G148,2)&lt;&gt;G148),LEN(G148)&gt;0),IF(ISNUMBER(H148),OR(H148&lt;0,H148&gt;1000000000,ROUND(H148,2)&lt;&gt;H148),LEN(H148)&gt;0),IF(ISNUMBER(I148),OR(I148&lt;0,I148&gt;1000000000,ROUND(I148,2)&lt;&gt;I148),LEN(I148)&gt;0),IF(ISNUMBER(J148),OR(J148&lt;0,J148&gt;1000000000,ROUND(J148,2)&lt;&gt;J148),LEN(J148)&gt;0),IF(ISNUMBER(K148),OR(K148&lt;0,K148&gt;1000000000,ROUND(K148,2)&lt;&gt;K148),LEN(K148)&gt;0),IF(ISNUMBER(L148),OR(L148&lt;0,L148&gt;1000000000,ROUND(L148,2)&lt;&gt;L148),LEN(L148)&gt;0),IF(ISNUMBER(M148),OR(M148&lt;0,M148&gt;1000000000,ROUND(M148,2)&lt;&gt;M148),LEN(M148)&gt;0)),"Перевірте факт",IF(OR(AND(LEN(B148)&gt;0,'Налаштування'!G7&lt;&gt;"Готово"),AND(LEN(C148)&gt;0,'Налаштування'!G8&lt;&gt;"Готово"),AND(LEN(D148)&gt;0,'Налаштування'!G9&lt;&gt;"Готово"),AND(LEN(E148)&gt;0,'Налаштування'!G10&lt;&gt;"Готово"),AND(LEN(F148)&gt;0,'Налаштування'!G11&lt;&gt;"Готово"),AND(LEN(G148)&gt;0,'Налаштування'!G12&lt;&gt;"Готово"),AND(LEN(H148)&gt;0,'Налаштування'!G13&lt;&gt;"Готово"),AND(LEN(I148)&gt;0,'Налаштування'!G14&lt;&gt;"Готово"),AND(LEN(J148)&gt;0,'Налаштування'!G15&lt;&gt;"Готово"),AND(LEN(K148)&gt;0,'Налаштування'!G16&lt;&gt;"Готово"),AND(LEN(L148)&gt;0,'Налаштування'!G17&lt;&gt;"Готово"),AND(LEN(M148)&gt;0,'Налаштування'!G18&lt;&gt;"Готово")),"Показник не налаштовано","Готово"))))</x:f>
      </x:c>
    </x:row>
    <x:row r="149">
      <x:c r="A149" s="14" t="n">
        <x:f>IF('Налаштування'!$C$4&lt;&gt;"Готово","",IF(YEAR(DATE('Налаштування'!$B$4,1,143))='Налаштування'!$B$4,DATE('Налаштування'!$B$4,1,143),""))</x:f>
        <x:v>46165</x:v>
      </x:c>
      <x:c r="B149" s="13"/>
      <x:c r="C149" s="13"/>
      <x:c r="D149" s="13"/>
      <x:c r="E149" s="13"/>
      <x:c r="F149" s="13"/>
      <x:c r="G149" s="13"/>
      <x:c r="H149" s="13"/>
      <x:c r="I149" s="13"/>
      <x:c r="J149" s="13"/>
      <x:c r="K149" s="13"/>
      <x:c r="L149" s="13"/>
      <x:c r="M149" s="13"/>
      <x:c r="N149" s="9" t="str">
        <x:f>IF(COUNTA(B149:M149)=0,"",IF(A149="","Дата поза роком",IF(OR(IF(ISNUMBER(B149),OR(B149&lt;0,B149&gt;1000000000,ROUND(B149,2)&lt;&gt;B149),LEN(B149)&gt;0),IF(ISNUMBER(C149),OR(C149&lt;0,C149&gt;1000000000,ROUND(C149,2)&lt;&gt;C149),LEN(C149)&gt;0),IF(ISNUMBER(D149),OR(D149&lt;0,D149&gt;1000000000,ROUND(D149,2)&lt;&gt;D149),LEN(D149)&gt;0),IF(ISNUMBER(E149),OR(E149&lt;0,E149&gt;1000000000,ROUND(E149,2)&lt;&gt;E149),LEN(E149)&gt;0),IF(ISNUMBER(F149),OR(F149&lt;0,F149&gt;1000000000,ROUND(F149,2)&lt;&gt;F149),LEN(F149)&gt;0),IF(ISNUMBER(G149),OR(G149&lt;0,G149&gt;1000000000,ROUND(G149,2)&lt;&gt;G149),LEN(G149)&gt;0),IF(ISNUMBER(H149),OR(H149&lt;0,H149&gt;1000000000,ROUND(H149,2)&lt;&gt;H149),LEN(H149)&gt;0),IF(ISNUMBER(I149),OR(I149&lt;0,I149&gt;1000000000,ROUND(I149,2)&lt;&gt;I149),LEN(I149)&gt;0),IF(ISNUMBER(J149),OR(J149&lt;0,J149&gt;1000000000,ROUND(J149,2)&lt;&gt;J149),LEN(J149)&gt;0),IF(ISNUMBER(K149),OR(K149&lt;0,K149&gt;1000000000,ROUND(K149,2)&lt;&gt;K149),LEN(K149)&gt;0),IF(ISNUMBER(L149),OR(L149&lt;0,L149&gt;1000000000,ROUND(L149,2)&lt;&gt;L149),LEN(L149)&gt;0),IF(ISNUMBER(M149),OR(M149&lt;0,M149&gt;1000000000,ROUND(M149,2)&lt;&gt;M149),LEN(M149)&gt;0)),"Перевірте факт",IF(OR(AND(LEN(B149)&gt;0,'Налаштування'!G7&lt;&gt;"Готово"),AND(LEN(C149)&gt;0,'Налаштування'!G8&lt;&gt;"Готово"),AND(LEN(D149)&gt;0,'Налаштування'!G9&lt;&gt;"Готово"),AND(LEN(E149)&gt;0,'Налаштування'!G10&lt;&gt;"Готово"),AND(LEN(F149)&gt;0,'Налаштування'!G11&lt;&gt;"Готово"),AND(LEN(G149)&gt;0,'Налаштування'!G12&lt;&gt;"Готово"),AND(LEN(H149)&gt;0,'Налаштування'!G13&lt;&gt;"Готово"),AND(LEN(I149)&gt;0,'Налаштування'!G14&lt;&gt;"Готово"),AND(LEN(J149)&gt;0,'Налаштування'!G15&lt;&gt;"Готово"),AND(LEN(K149)&gt;0,'Налаштування'!G16&lt;&gt;"Готово"),AND(LEN(L149)&gt;0,'Налаштування'!G17&lt;&gt;"Готово"),AND(LEN(M149)&gt;0,'Налаштування'!G18&lt;&gt;"Готово")),"Показник не налаштовано","Готово"))))</x:f>
      </x:c>
    </x:row>
    <x:row r="150">
      <x:c r="A150" s="14" t="n">
        <x:f>IF('Налаштування'!$C$4&lt;&gt;"Готово","",IF(YEAR(DATE('Налаштування'!$B$4,1,144))='Налаштування'!$B$4,DATE('Налаштування'!$B$4,1,144),""))</x:f>
        <x:v>46166</x:v>
      </x:c>
      <x:c r="B150" s="13"/>
      <x:c r="C150" s="13"/>
      <x:c r="D150" s="13"/>
      <x:c r="E150" s="13"/>
      <x:c r="F150" s="13"/>
      <x:c r="G150" s="13"/>
      <x:c r="H150" s="13"/>
      <x:c r="I150" s="13"/>
      <x:c r="J150" s="13"/>
      <x:c r="K150" s="13"/>
      <x:c r="L150" s="13"/>
      <x:c r="M150" s="13"/>
      <x:c r="N150" s="9" t="str">
        <x:f>IF(COUNTA(B150:M150)=0,"",IF(A150="","Дата поза роком",IF(OR(IF(ISNUMBER(B150),OR(B150&lt;0,B150&gt;1000000000,ROUND(B150,2)&lt;&gt;B150),LEN(B150)&gt;0),IF(ISNUMBER(C150),OR(C150&lt;0,C150&gt;1000000000,ROUND(C150,2)&lt;&gt;C150),LEN(C150)&gt;0),IF(ISNUMBER(D150),OR(D150&lt;0,D150&gt;1000000000,ROUND(D150,2)&lt;&gt;D150),LEN(D150)&gt;0),IF(ISNUMBER(E150),OR(E150&lt;0,E150&gt;1000000000,ROUND(E150,2)&lt;&gt;E150),LEN(E150)&gt;0),IF(ISNUMBER(F150),OR(F150&lt;0,F150&gt;1000000000,ROUND(F150,2)&lt;&gt;F150),LEN(F150)&gt;0),IF(ISNUMBER(G150),OR(G150&lt;0,G150&gt;1000000000,ROUND(G150,2)&lt;&gt;G150),LEN(G150)&gt;0),IF(ISNUMBER(H150),OR(H150&lt;0,H150&gt;1000000000,ROUND(H150,2)&lt;&gt;H150),LEN(H150)&gt;0),IF(ISNUMBER(I150),OR(I150&lt;0,I150&gt;1000000000,ROUND(I150,2)&lt;&gt;I150),LEN(I150)&gt;0),IF(ISNUMBER(J150),OR(J150&lt;0,J150&gt;1000000000,ROUND(J150,2)&lt;&gt;J150),LEN(J150)&gt;0),IF(ISNUMBER(K150),OR(K150&lt;0,K150&gt;1000000000,ROUND(K150,2)&lt;&gt;K150),LEN(K150)&gt;0),IF(ISNUMBER(L150),OR(L150&lt;0,L150&gt;1000000000,ROUND(L150,2)&lt;&gt;L150),LEN(L150)&gt;0),IF(ISNUMBER(M150),OR(M150&lt;0,M150&gt;1000000000,ROUND(M150,2)&lt;&gt;M150),LEN(M150)&gt;0)),"Перевірте факт",IF(OR(AND(LEN(B150)&gt;0,'Налаштування'!G7&lt;&gt;"Готово"),AND(LEN(C150)&gt;0,'Налаштування'!G8&lt;&gt;"Готово"),AND(LEN(D150)&gt;0,'Налаштування'!G9&lt;&gt;"Готово"),AND(LEN(E150)&gt;0,'Налаштування'!G10&lt;&gt;"Готово"),AND(LEN(F150)&gt;0,'Налаштування'!G11&lt;&gt;"Готово"),AND(LEN(G150)&gt;0,'Налаштування'!G12&lt;&gt;"Готово"),AND(LEN(H150)&gt;0,'Налаштування'!G13&lt;&gt;"Готово"),AND(LEN(I150)&gt;0,'Налаштування'!G14&lt;&gt;"Готово"),AND(LEN(J150)&gt;0,'Налаштування'!G15&lt;&gt;"Готово"),AND(LEN(K150)&gt;0,'Налаштування'!G16&lt;&gt;"Готово"),AND(LEN(L150)&gt;0,'Налаштування'!G17&lt;&gt;"Готово"),AND(LEN(M150)&gt;0,'Налаштування'!G18&lt;&gt;"Готово")),"Показник не налаштовано","Готово"))))</x:f>
      </x:c>
    </x:row>
    <x:row r="151">
      <x:c r="A151" s="14" t="n">
        <x:f>IF('Налаштування'!$C$4&lt;&gt;"Готово","",IF(YEAR(DATE('Налаштування'!$B$4,1,145))='Налаштування'!$B$4,DATE('Налаштування'!$B$4,1,145),""))</x:f>
        <x:v>46167</x:v>
      </x:c>
      <x:c r="B151" s="13"/>
      <x:c r="C151" s="13"/>
      <x:c r="D151" s="13"/>
      <x:c r="E151" s="13"/>
      <x:c r="F151" s="13"/>
      <x:c r="G151" s="13"/>
      <x:c r="H151" s="13"/>
      <x:c r="I151" s="13"/>
      <x:c r="J151" s="13"/>
      <x:c r="K151" s="13"/>
      <x:c r="L151" s="13"/>
      <x:c r="M151" s="13"/>
      <x:c r="N151" s="9" t="str">
        <x:f>IF(COUNTA(B151:M151)=0,"",IF(A151="","Дата поза роком",IF(OR(IF(ISNUMBER(B151),OR(B151&lt;0,B151&gt;1000000000,ROUND(B151,2)&lt;&gt;B151),LEN(B151)&gt;0),IF(ISNUMBER(C151),OR(C151&lt;0,C151&gt;1000000000,ROUND(C151,2)&lt;&gt;C151),LEN(C151)&gt;0),IF(ISNUMBER(D151),OR(D151&lt;0,D151&gt;1000000000,ROUND(D151,2)&lt;&gt;D151),LEN(D151)&gt;0),IF(ISNUMBER(E151),OR(E151&lt;0,E151&gt;1000000000,ROUND(E151,2)&lt;&gt;E151),LEN(E151)&gt;0),IF(ISNUMBER(F151),OR(F151&lt;0,F151&gt;1000000000,ROUND(F151,2)&lt;&gt;F151),LEN(F151)&gt;0),IF(ISNUMBER(G151),OR(G151&lt;0,G151&gt;1000000000,ROUND(G151,2)&lt;&gt;G151),LEN(G151)&gt;0),IF(ISNUMBER(H151),OR(H151&lt;0,H151&gt;1000000000,ROUND(H151,2)&lt;&gt;H151),LEN(H151)&gt;0),IF(ISNUMBER(I151),OR(I151&lt;0,I151&gt;1000000000,ROUND(I151,2)&lt;&gt;I151),LEN(I151)&gt;0),IF(ISNUMBER(J151),OR(J151&lt;0,J151&gt;1000000000,ROUND(J151,2)&lt;&gt;J151),LEN(J151)&gt;0),IF(ISNUMBER(K151),OR(K151&lt;0,K151&gt;1000000000,ROUND(K151,2)&lt;&gt;K151),LEN(K151)&gt;0),IF(ISNUMBER(L151),OR(L151&lt;0,L151&gt;1000000000,ROUND(L151,2)&lt;&gt;L151),LEN(L151)&gt;0),IF(ISNUMBER(M151),OR(M151&lt;0,M151&gt;1000000000,ROUND(M151,2)&lt;&gt;M151),LEN(M151)&gt;0)),"Перевірте факт",IF(OR(AND(LEN(B151)&gt;0,'Налаштування'!G7&lt;&gt;"Готово"),AND(LEN(C151)&gt;0,'Налаштування'!G8&lt;&gt;"Готово"),AND(LEN(D151)&gt;0,'Налаштування'!G9&lt;&gt;"Готово"),AND(LEN(E151)&gt;0,'Налаштування'!G10&lt;&gt;"Готово"),AND(LEN(F151)&gt;0,'Налаштування'!G11&lt;&gt;"Готово"),AND(LEN(G151)&gt;0,'Налаштування'!G12&lt;&gt;"Готово"),AND(LEN(H151)&gt;0,'Налаштування'!G13&lt;&gt;"Готово"),AND(LEN(I151)&gt;0,'Налаштування'!G14&lt;&gt;"Готово"),AND(LEN(J151)&gt;0,'Налаштування'!G15&lt;&gt;"Готово"),AND(LEN(K151)&gt;0,'Налаштування'!G16&lt;&gt;"Готово"),AND(LEN(L151)&gt;0,'Налаштування'!G17&lt;&gt;"Готово"),AND(LEN(M151)&gt;0,'Налаштування'!G18&lt;&gt;"Готово")),"Показник не налаштовано","Готово"))))</x:f>
      </x:c>
    </x:row>
    <x:row r="152">
      <x:c r="A152" s="14" t="n">
        <x:f>IF('Налаштування'!$C$4&lt;&gt;"Готово","",IF(YEAR(DATE('Налаштування'!$B$4,1,146))='Налаштування'!$B$4,DATE('Налаштування'!$B$4,1,146),""))</x:f>
        <x:v>46168</x:v>
      </x:c>
      <x:c r="B152" s="13"/>
      <x:c r="C152" s="13"/>
      <x:c r="D152" s="13"/>
      <x:c r="E152" s="13"/>
      <x:c r="F152" s="13"/>
      <x:c r="G152" s="13"/>
      <x:c r="H152" s="13"/>
      <x:c r="I152" s="13"/>
      <x:c r="J152" s="13"/>
      <x:c r="K152" s="13"/>
      <x:c r="L152" s="13"/>
      <x:c r="M152" s="13"/>
      <x:c r="N152" s="9" t="str">
        <x:f>IF(COUNTA(B152:M152)=0,"",IF(A152="","Дата поза роком",IF(OR(IF(ISNUMBER(B152),OR(B152&lt;0,B152&gt;1000000000,ROUND(B152,2)&lt;&gt;B152),LEN(B152)&gt;0),IF(ISNUMBER(C152),OR(C152&lt;0,C152&gt;1000000000,ROUND(C152,2)&lt;&gt;C152),LEN(C152)&gt;0),IF(ISNUMBER(D152),OR(D152&lt;0,D152&gt;1000000000,ROUND(D152,2)&lt;&gt;D152),LEN(D152)&gt;0),IF(ISNUMBER(E152),OR(E152&lt;0,E152&gt;1000000000,ROUND(E152,2)&lt;&gt;E152),LEN(E152)&gt;0),IF(ISNUMBER(F152),OR(F152&lt;0,F152&gt;1000000000,ROUND(F152,2)&lt;&gt;F152),LEN(F152)&gt;0),IF(ISNUMBER(G152),OR(G152&lt;0,G152&gt;1000000000,ROUND(G152,2)&lt;&gt;G152),LEN(G152)&gt;0),IF(ISNUMBER(H152),OR(H152&lt;0,H152&gt;1000000000,ROUND(H152,2)&lt;&gt;H152),LEN(H152)&gt;0),IF(ISNUMBER(I152),OR(I152&lt;0,I152&gt;1000000000,ROUND(I152,2)&lt;&gt;I152),LEN(I152)&gt;0),IF(ISNUMBER(J152),OR(J152&lt;0,J152&gt;1000000000,ROUND(J152,2)&lt;&gt;J152),LEN(J152)&gt;0),IF(ISNUMBER(K152),OR(K152&lt;0,K152&gt;1000000000,ROUND(K152,2)&lt;&gt;K152),LEN(K152)&gt;0),IF(ISNUMBER(L152),OR(L152&lt;0,L152&gt;1000000000,ROUND(L152,2)&lt;&gt;L152),LEN(L152)&gt;0),IF(ISNUMBER(M152),OR(M152&lt;0,M152&gt;1000000000,ROUND(M152,2)&lt;&gt;M152),LEN(M152)&gt;0)),"Перевірте факт",IF(OR(AND(LEN(B152)&gt;0,'Налаштування'!G7&lt;&gt;"Готово"),AND(LEN(C152)&gt;0,'Налаштування'!G8&lt;&gt;"Готово"),AND(LEN(D152)&gt;0,'Налаштування'!G9&lt;&gt;"Готово"),AND(LEN(E152)&gt;0,'Налаштування'!G10&lt;&gt;"Готово"),AND(LEN(F152)&gt;0,'Налаштування'!G11&lt;&gt;"Готово"),AND(LEN(G152)&gt;0,'Налаштування'!G12&lt;&gt;"Готово"),AND(LEN(H152)&gt;0,'Налаштування'!G13&lt;&gt;"Готово"),AND(LEN(I152)&gt;0,'Налаштування'!G14&lt;&gt;"Готово"),AND(LEN(J152)&gt;0,'Налаштування'!G15&lt;&gt;"Готово"),AND(LEN(K152)&gt;0,'Налаштування'!G16&lt;&gt;"Готово"),AND(LEN(L152)&gt;0,'Налаштування'!G17&lt;&gt;"Готово"),AND(LEN(M152)&gt;0,'Налаштування'!G18&lt;&gt;"Готово")),"Показник не налаштовано","Готово"))))</x:f>
      </x:c>
    </x:row>
    <x:row r="153">
      <x:c r="A153" s="14" t="n">
        <x:f>IF('Налаштування'!$C$4&lt;&gt;"Готово","",IF(YEAR(DATE('Налаштування'!$B$4,1,147))='Налаштування'!$B$4,DATE('Налаштування'!$B$4,1,147),""))</x:f>
        <x:v>46169</x:v>
      </x:c>
      <x:c r="B153" s="13"/>
      <x:c r="C153" s="13"/>
      <x:c r="D153" s="13"/>
      <x:c r="E153" s="13"/>
      <x:c r="F153" s="13"/>
      <x:c r="G153" s="13"/>
      <x:c r="H153" s="13"/>
      <x:c r="I153" s="13"/>
      <x:c r="J153" s="13"/>
      <x:c r="K153" s="13"/>
      <x:c r="L153" s="13"/>
      <x:c r="M153" s="13"/>
      <x:c r="N153" s="9" t="str">
        <x:f>IF(COUNTA(B153:M153)=0,"",IF(A153="","Дата поза роком",IF(OR(IF(ISNUMBER(B153),OR(B153&lt;0,B153&gt;1000000000,ROUND(B153,2)&lt;&gt;B153),LEN(B153)&gt;0),IF(ISNUMBER(C153),OR(C153&lt;0,C153&gt;1000000000,ROUND(C153,2)&lt;&gt;C153),LEN(C153)&gt;0),IF(ISNUMBER(D153),OR(D153&lt;0,D153&gt;1000000000,ROUND(D153,2)&lt;&gt;D153),LEN(D153)&gt;0),IF(ISNUMBER(E153),OR(E153&lt;0,E153&gt;1000000000,ROUND(E153,2)&lt;&gt;E153),LEN(E153)&gt;0),IF(ISNUMBER(F153),OR(F153&lt;0,F153&gt;1000000000,ROUND(F153,2)&lt;&gt;F153),LEN(F153)&gt;0),IF(ISNUMBER(G153),OR(G153&lt;0,G153&gt;1000000000,ROUND(G153,2)&lt;&gt;G153),LEN(G153)&gt;0),IF(ISNUMBER(H153),OR(H153&lt;0,H153&gt;1000000000,ROUND(H153,2)&lt;&gt;H153),LEN(H153)&gt;0),IF(ISNUMBER(I153),OR(I153&lt;0,I153&gt;1000000000,ROUND(I153,2)&lt;&gt;I153),LEN(I153)&gt;0),IF(ISNUMBER(J153),OR(J153&lt;0,J153&gt;1000000000,ROUND(J153,2)&lt;&gt;J153),LEN(J153)&gt;0),IF(ISNUMBER(K153),OR(K153&lt;0,K153&gt;1000000000,ROUND(K153,2)&lt;&gt;K153),LEN(K153)&gt;0),IF(ISNUMBER(L153),OR(L153&lt;0,L153&gt;1000000000,ROUND(L153,2)&lt;&gt;L153),LEN(L153)&gt;0),IF(ISNUMBER(M153),OR(M153&lt;0,M153&gt;1000000000,ROUND(M153,2)&lt;&gt;M153),LEN(M153)&gt;0)),"Перевірте факт",IF(OR(AND(LEN(B153)&gt;0,'Налаштування'!G7&lt;&gt;"Готово"),AND(LEN(C153)&gt;0,'Налаштування'!G8&lt;&gt;"Готово"),AND(LEN(D153)&gt;0,'Налаштування'!G9&lt;&gt;"Готово"),AND(LEN(E153)&gt;0,'Налаштування'!G10&lt;&gt;"Готово"),AND(LEN(F153)&gt;0,'Налаштування'!G11&lt;&gt;"Готово"),AND(LEN(G153)&gt;0,'Налаштування'!G12&lt;&gt;"Готово"),AND(LEN(H153)&gt;0,'Налаштування'!G13&lt;&gt;"Готово"),AND(LEN(I153)&gt;0,'Налаштування'!G14&lt;&gt;"Готово"),AND(LEN(J153)&gt;0,'Налаштування'!G15&lt;&gt;"Готово"),AND(LEN(K153)&gt;0,'Налаштування'!G16&lt;&gt;"Готово"),AND(LEN(L153)&gt;0,'Налаштування'!G17&lt;&gt;"Готово"),AND(LEN(M153)&gt;0,'Налаштування'!G18&lt;&gt;"Готово")),"Показник не налаштовано","Готово"))))</x:f>
      </x:c>
    </x:row>
    <x:row r="154">
      <x:c r="A154" s="14" t="n">
        <x:f>IF('Налаштування'!$C$4&lt;&gt;"Готово","",IF(YEAR(DATE('Налаштування'!$B$4,1,148))='Налаштування'!$B$4,DATE('Налаштування'!$B$4,1,148),""))</x:f>
        <x:v>46170</x:v>
      </x:c>
      <x:c r="B154" s="13"/>
      <x:c r="C154" s="13"/>
      <x:c r="D154" s="13"/>
      <x:c r="E154" s="13"/>
      <x:c r="F154" s="13"/>
      <x:c r="G154" s="13"/>
      <x:c r="H154" s="13"/>
      <x:c r="I154" s="13"/>
      <x:c r="J154" s="13"/>
      <x:c r="K154" s="13"/>
      <x:c r="L154" s="13"/>
      <x:c r="M154" s="13"/>
      <x:c r="N154" s="9" t="str">
        <x:f>IF(COUNTA(B154:M154)=0,"",IF(A154="","Дата поза роком",IF(OR(IF(ISNUMBER(B154),OR(B154&lt;0,B154&gt;1000000000,ROUND(B154,2)&lt;&gt;B154),LEN(B154)&gt;0),IF(ISNUMBER(C154),OR(C154&lt;0,C154&gt;1000000000,ROUND(C154,2)&lt;&gt;C154),LEN(C154)&gt;0),IF(ISNUMBER(D154),OR(D154&lt;0,D154&gt;1000000000,ROUND(D154,2)&lt;&gt;D154),LEN(D154)&gt;0),IF(ISNUMBER(E154),OR(E154&lt;0,E154&gt;1000000000,ROUND(E154,2)&lt;&gt;E154),LEN(E154)&gt;0),IF(ISNUMBER(F154),OR(F154&lt;0,F154&gt;1000000000,ROUND(F154,2)&lt;&gt;F154),LEN(F154)&gt;0),IF(ISNUMBER(G154),OR(G154&lt;0,G154&gt;1000000000,ROUND(G154,2)&lt;&gt;G154),LEN(G154)&gt;0),IF(ISNUMBER(H154),OR(H154&lt;0,H154&gt;1000000000,ROUND(H154,2)&lt;&gt;H154),LEN(H154)&gt;0),IF(ISNUMBER(I154),OR(I154&lt;0,I154&gt;1000000000,ROUND(I154,2)&lt;&gt;I154),LEN(I154)&gt;0),IF(ISNUMBER(J154),OR(J154&lt;0,J154&gt;1000000000,ROUND(J154,2)&lt;&gt;J154),LEN(J154)&gt;0),IF(ISNUMBER(K154),OR(K154&lt;0,K154&gt;1000000000,ROUND(K154,2)&lt;&gt;K154),LEN(K154)&gt;0),IF(ISNUMBER(L154),OR(L154&lt;0,L154&gt;1000000000,ROUND(L154,2)&lt;&gt;L154),LEN(L154)&gt;0),IF(ISNUMBER(M154),OR(M154&lt;0,M154&gt;1000000000,ROUND(M154,2)&lt;&gt;M154),LEN(M154)&gt;0)),"Перевірте факт",IF(OR(AND(LEN(B154)&gt;0,'Налаштування'!G7&lt;&gt;"Готово"),AND(LEN(C154)&gt;0,'Налаштування'!G8&lt;&gt;"Готово"),AND(LEN(D154)&gt;0,'Налаштування'!G9&lt;&gt;"Готово"),AND(LEN(E154)&gt;0,'Налаштування'!G10&lt;&gt;"Готово"),AND(LEN(F154)&gt;0,'Налаштування'!G11&lt;&gt;"Готово"),AND(LEN(G154)&gt;0,'Налаштування'!G12&lt;&gt;"Готово"),AND(LEN(H154)&gt;0,'Налаштування'!G13&lt;&gt;"Готово"),AND(LEN(I154)&gt;0,'Налаштування'!G14&lt;&gt;"Готово"),AND(LEN(J154)&gt;0,'Налаштування'!G15&lt;&gt;"Готово"),AND(LEN(K154)&gt;0,'Налаштування'!G16&lt;&gt;"Готово"),AND(LEN(L154)&gt;0,'Налаштування'!G17&lt;&gt;"Готово"),AND(LEN(M154)&gt;0,'Налаштування'!G18&lt;&gt;"Готово")),"Показник не налаштовано","Готово"))))</x:f>
      </x:c>
    </x:row>
    <x:row r="155">
      <x:c r="A155" s="14" t="n">
        <x:f>IF('Налаштування'!$C$4&lt;&gt;"Готово","",IF(YEAR(DATE('Налаштування'!$B$4,1,149))='Налаштування'!$B$4,DATE('Налаштування'!$B$4,1,149),""))</x:f>
        <x:v>46171</x:v>
      </x:c>
      <x:c r="B155" s="13"/>
      <x:c r="C155" s="13"/>
      <x:c r="D155" s="13"/>
      <x:c r="E155" s="13"/>
      <x:c r="F155" s="13"/>
      <x:c r="G155" s="13"/>
      <x:c r="H155" s="13"/>
      <x:c r="I155" s="13"/>
      <x:c r="J155" s="13"/>
      <x:c r="K155" s="13"/>
      <x:c r="L155" s="13"/>
      <x:c r="M155" s="13"/>
      <x:c r="N155" s="9" t="str">
        <x:f>IF(COUNTA(B155:M155)=0,"",IF(A155="","Дата поза роком",IF(OR(IF(ISNUMBER(B155),OR(B155&lt;0,B155&gt;1000000000,ROUND(B155,2)&lt;&gt;B155),LEN(B155)&gt;0),IF(ISNUMBER(C155),OR(C155&lt;0,C155&gt;1000000000,ROUND(C155,2)&lt;&gt;C155),LEN(C155)&gt;0),IF(ISNUMBER(D155),OR(D155&lt;0,D155&gt;1000000000,ROUND(D155,2)&lt;&gt;D155),LEN(D155)&gt;0),IF(ISNUMBER(E155),OR(E155&lt;0,E155&gt;1000000000,ROUND(E155,2)&lt;&gt;E155),LEN(E155)&gt;0),IF(ISNUMBER(F155),OR(F155&lt;0,F155&gt;1000000000,ROUND(F155,2)&lt;&gt;F155),LEN(F155)&gt;0),IF(ISNUMBER(G155),OR(G155&lt;0,G155&gt;1000000000,ROUND(G155,2)&lt;&gt;G155),LEN(G155)&gt;0),IF(ISNUMBER(H155),OR(H155&lt;0,H155&gt;1000000000,ROUND(H155,2)&lt;&gt;H155),LEN(H155)&gt;0),IF(ISNUMBER(I155),OR(I155&lt;0,I155&gt;1000000000,ROUND(I155,2)&lt;&gt;I155),LEN(I155)&gt;0),IF(ISNUMBER(J155),OR(J155&lt;0,J155&gt;1000000000,ROUND(J155,2)&lt;&gt;J155),LEN(J155)&gt;0),IF(ISNUMBER(K155),OR(K155&lt;0,K155&gt;1000000000,ROUND(K155,2)&lt;&gt;K155),LEN(K155)&gt;0),IF(ISNUMBER(L155),OR(L155&lt;0,L155&gt;1000000000,ROUND(L155,2)&lt;&gt;L155),LEN(L155)&gt;0),IF(ISNUMBER(M155),OR(M155&lt;0,M155&gt;1000000000,ROUND(M155,2)&lt;&gt;M155),LEN(M155)&gt;0)),"Перевірте факт",IF(OR(AND(LEN(B155)&gt;0,'Налаштування'!G7&lt;&gt;"Готово"),AND(LEN(C155)&gt;0,'Налаштування'!G8&lt;&gt;"Готово"),AND(LEN(D155)&gt;0,'Налаштування'!G9&lt;&gt;"Готово"),AND(LEN(E155)&gt;0,'Налаштування'!G10&lt;&gt;"Готово"),AND(LEN(F155)&gt;0,'Налаштування'!G11&lt;&gt;"Готово"),AND(LEN(G155)&gt;0,'Налаштування'!G12&lt;&gt;"Готово"),AND(LEN(H155)&gt;0,'Налаштування'!G13&lt;&gt;"Готово"),AND(LEN(I155)&gt;0,'Налаштування'!G14&lt;&gt;"Готово"),AND(LEN(J155)&gt;0,'Налаштування'!G15&lt;&gt;"Готово"),AND(LEN(K155)&gt;0,'Налаштування'!G16&lt;&gt;"Готово"),AND(LEN(L155)&gt;0,'Налаштування'!G17&lt;&gt;"Готово"),AND(LEN(M155)&gt;0,'Налаштування'!G18&lt;&gt;"Готово")),"Показник не налаштовано","Готово"))))</x:f>
      </x:c>
    </x:row>
    <x:row r="156">
      <x:c r="A156" s="14" t="n">
        <x:f>IF('Налаштування'!$C$4&lt;&gt;"Готово","",IF(YEAR(DATE('Налаштування'!$B$4,1,150))='Налаштування'!$B$4,DATE('Налаштування'!$B$4,1,150),""))</x:f>
        <x:v>46172</x:v>
      </x:c>
      <x:c r="B156" s="13"/>
      <x:c r="C156" s="13"/>
      <x:c r="D156" s="13"/>
      <x:c r="E156" s="13"/>
      <x:c r="F156" s="13"/>
      <x:c r="G156" s="13"/>
      <x:c r="H156" s="13"/>
      <x:c r="I156" s="13"/>
      <x:c r="J156" s="13"/>
      <x:c r="K156" s="13"/>
      <x:c r="L156" s="13"/>
      <x:c r="M156" s="13"/>
      <x:c r="N156" s="9" t="str">
        <x:f>IF(COUNTA(B156:M156)=0,"",IF(A156="","Дата поза роком",IF(OR(IF(ISNUMBER(B156),OR(B156&lt;0,B156&gt;1000000000,ROUND(B156,2)&lt;&gt;B156),LEN(B156)&gt;0),IF(ISNUMBER(C156),OR(C156&lt;0,C156&gt;1000000000,ROUND(C156,2)&lt;&gt;C156),LEN(C156)&gt;0),IF(ISNUMBER(D156),OR(D156&lt;0,D156&gt;1000000000,ROUND(D156,2)&lt;&gt;D156),LEN(D156)&gt;0),IF(ISNUMBER(E156),OR(E156&lt;0,E156&gt;1000000000,ROUND(E156,2)&lt;&gt;E156),LEN(E156)&gt;0),IF(ISNUMBER(F156),OR(F156&lt;0,F156&gt;1000000000,ROUND(F156,2)&lt;&gt;F156),LEN(F156)&gt;0),IF(ISNUMBER(G156),OR(G156&lt;0,G156&gt;1000000000,ROUND(G156,2)&lt;&gt;G156),LEN(G156)&gt;0),IF(ISNUMBER(H156),OR(H156&lt;0,H156&gt;1000000000,ROUND(H156,2)&lt;&gt;H156),LEN(H156)&gt;0),IF(ISNUMBER(I156),OR(I156&lt;0,I156&gt;1000000000,ROUND(I156,2)&lt;&gt;I156),LEN(I156)&gt;0),IF(ISNUMBER(J156),OR(J156&lt;0,J156&gt;1000000000,ROUND(J156,2)&lt;&gt;J156),LEN(J156)&gt;0),IF(ISNUMBER(K156),OR(K156&lt;0,K156&gt;1000000000,ROUND(K156,2)&lt;&gt;K156),LEN(K156)&gt;0),IF(ISNUMBER(L156),OR(L156&lt;0,L156&gt;1000000000,ROUND(L156,2)&lt;&gt;L156),LEN(L156)&gt;0),IF(ISNUMBER(M156),OR(M156&lt;0,M156&gt;1000000000,ROUND(M156,2)&lt;&gt;M156),LEN(M156)&gt;0)),"Перевірте факт",IF(OR(AND(LEN(B156)&gt;0,'Налаштування'!G7&lt;&gt;"Готово"),AND(LEN(C156)&gt;0,'Налаштування'!G8&lt;&gt;"Готово"),AND(LEN(D156)&gt;0,'Налаштування'!G9&lt;&gt;"Готово"),AND(LEN(E156)&gt;0,'Налаштування'!G10&lt;&gt;"Готово"),AND(LEN(F156)&gt;0,'Налаштування'!G11&lt;&gt;"Готово"),AND(LEN(G156)&gt;0,'Налаштування'!G12&lt;&gt;"Готово"),AND(LEN(H156)&gt;0,'Налаштування'!G13&lt;&gt;"Готово"),AND(LEN(I156)&gt;0,'Налаштування'!G14&lt;&gt;"Готово"),AND(LEN(J156)&gt;0,'Налаштування'!G15&lt;&gt;"Готово"),AND(LEN(K156)&gt;0,'Налаштування'!G16&lt;&gt;"Готово"),AND(LEN(L156)&gt;0,'Налаштування'!G17&lt;&gt;"Готово"),AND(LEN(M156)&gt;0,'Налаштування'!G18&lt;&gt;"Готово")),"Показник не налаштовано","Готово"))))</x:f>
      </x:c>
    </x:row>
    <x:row r="157">
      <x:c r="A157" s="14" t="n">
        <x:f>IF('Налаштування'!$C$4&lt;&gt;"Готово","",IF(YEAR(DATE('Налаштування'!$B$4,1,151))='Налаштування'!$B$4,DATE('Налаштування'!$B$4,1,151),""))</x:f>
        <x:v>46173</x:v>
      </x:c>
      <x:c r="B157" s="13"/>
      <x:c r="C157" s="13"/>
      <x:c r="D157" s="13"/>
      <x:c r="E157" s="13"/>
      <x:c r="F157" s="13"/>
      <x:c r="G157" s="13"/>
      <x:c r="H157" s="13"/>
      <x:c r="I157" s="13"/>
      <x:c r="J157" s="13"/>
      <x:c r="K157" s="13"/>
      <x:c r="L157" s="13"/>
      <x:c r="M157" s="13"/>
      <x:c r="N157" s="9" t="str">
        <x:f>IF(COUNTA(B157:M157)=0,"",IF(A157="","Дата поза роком",IF(OR(IF(ISNUMBER(B157),OR(B157&lt;0,B157&gt;1000000000,ROUND(B157,2)&lt;&gt;B157),LEN(B157)&gt;0),IF(ISNUMBER(C157),OR(C157&lt;0,C157&gt;1000000000,ROUND(C157,2)&lt;&gt;C157),LEN(C157)&gt;0),IF(ISNUMBER(D157),OR(D157&lt;0,D157&gt;1000000000,ROUND(D157,2)&lt;&gt;D157),LEN(D157)&gt;0),IF(ISNUMBER(E157),OR(E157&lt;0,E157&gt;1000000000,ROUND(E157,2)&lt;&gt;E157),LEN(E157)&gt;0),IF(ISNUMBER(F157),OR(F157&lt;0,F157&gt;1000000000,ROUND(F157,2)&lt;&gt;F157),LEN(F157)&gt;0),IF(ISNUMBER(G157),OR(G157&lt;0,G157&gt;1000000000,ROUND(G157,2)&lt;&gt;G157),LEN(G157)&gt;0),IF(ISNUMBER(H157),OR(H157&lt;0,H157&gt;1000000000,ROUND(H157,2)&lt;&gt;H157),LEN(H157)&gt;0),IF(ISNUMBER(I157),OR(I157&lt;0,I157&gt;1000000000,ROUND(I157,2)&lt;&gt;I157),LEN(I157)&gt;0),IF(ISNUMBER(J157),OR(J157&lt;0,J157&gt;1000000000,ROUND(J157,2)&lt;&gt;J157),LEN(J157)&gt;0),IF(ISNUMBER(K157),OR(K157&lt;0,K157&gt;1000000000,ROUND(K157,2)&lt;&gt;K157),LEN(K157)&gt;0),IF(ISNUMBER(L157),OR(L157&lt;0,L157&gt;1000000000,ROUND(L157,2)&lt;&gt;L157),LEN(L157)&gt;0),IF(ISNUMBER(M157),OR(M157&lt;0,M157&gt;1000000000,ROUND(M157,2)&lt;&gt;M157),LEN(M157)&gt;0)),"Перевірте факт",IF(OR(AND(LEN(B157)&gt;0,'Налаштування'!G7&lt;&gt;"Готово"),AND(LEN(C157)&gt;0,'Налаштування'!G8&lt;&gt;"Готово"),AND(LEN(D157)&gt;0,'Налаштування'!G9&lt;&gt;"Готово"),AND(LEN(E157)&gt;0,'Налаштування'!G10&lt;&gt;"Готово"),AND(LEN(F157)&gt;0,'Налаштування'!G11&lt;&gt;"Готово"),AND(LEN(G157)&gt;0,'Налаштування'!G12&lt;&gt;"Готово"),AND(LEN(H157)&gt;0,'Налаштування'!G13&lt;&gt;"Готово"),AND(LEN(I157)&gt;0,'Налаштування'!G14&lt;&gt;"Готово"),AND(LEN(J157)&gt;0,'Налаштування'!G15&lt;&gt;"Готово"),AND(LEN(K157)&gt;0,'Налаштування'!G16&lt;&gt;"Готово"),AND(LEN(L157)&gt;0,'Налаштування'!G17&lt;&gt;"Готово"),AND(LEN(M157)&gt;0,'Налаштування'!G18&lt;&gt;"Готово")),"Показник не налаштовано","Готово"))))</x:f>
      </x:c>
    </x:row>
    <x:row r="158">
      <x:c r="A158" s="14" t="n">
        <x:f>IF('Налаштування'!$C$4&lt;&gt;"Готово","",IF(YEAR(DATE('Налаштування'!$B$4,1,152))='Налаштування'!$B$4,DATE('Налаштування'!$B$4,1,152),""))</x:f>
        <x:v>46174</x:v>
      </x:c>
      <x:c r="B158" s="13"/>
      <x:c r="C158" s="13"/>
      <x:c r="D158" s="13"/>
      <x:c r="E158" s="13"/>
      <x:c r="F158" s="13"/>
      <x:c r="G158" s="13"/>
      <x:c r="H158" s="13"/>
      <x:c r="I158" s="13"/>
      <x:c r="J158" s="13"/>
      <x:c r="K158" s="13"/>
      <x:c r="L158" s="13"/>
      <x:c r="M158" s="13"/>
      <x:c r="N158" s="9" t="str">
        <x:f>IF(COUNTA(B158:M158)=0,"",IF(A158="","Дата поза роком",IF(OR(IF(ISNUMBER(B158),OR(B158&lt;0,B158&gt;1000000000,ROUND(B158,2)&lt;&gt;B158),LEN(B158)&gt;0),IF(ISNUMBER(C158),OR(C158&lt;0,C158&gt;1000000000,ROUND(C158,2)&lt;&gt;C158),LEN(C158)&gt;0),IF(ISNUMBER(D158),OR(D158&lt;0,D158&gt;1000000000,ROUND(D158,2)&lt;&gt;D158),LEN(D158)&gt;0),IF(ISNUMBER(E158),OR(E158&lt;0,E158&gt;1000000000,ROUND(E158,2)&lt;&gt;E158),LEN(E158)&gt;0),IF(ISNUMBER(F158),OR(F158&lt;0,F158&gt;1000000000,ROUND(F158,2)&lt;&gt;F158),LEN(F158)&gt;0),IF(ISNUMBER(G158),OR(G158&lt;0,G158&gt;1000000000,ROUND(G158,2)&lt;&gt;G158),LEN(G158)&gt;0),IF(ISNUMBER(H158),OR(H158&lt;0,H158&gt;1000000000,ROUND(H158,2)&lt;&gt;H158),LEN(H158)&gt;0),IF(ISNUMBER(I158),OR(I158&lt;0,I158&gt;1000000000,ROUND(I158,2)&lt;&gt;I158),LEN(I158)&gt;0),IF(ISNUMBER(J158),OR(J158&lt;0,J158&gt;1000000000,ROUND(J158,2)&lt;&gt;J158),LEN(J158)&gt;0),IF(ISNUMBER(K158),OR(K158&lt;0,K158&gt;1000000000,ROUND(K158,2)&lt;&gt;K158),LEN(K158)&gt;0),IF(ISNUMBER(L158),OR(L158&lt;0,L158&gt;1000000000,ROUND(L158,2)&lt;&gt;L158),LEN(L158)&gt;0),IF(ISNUMBER(M158),OR(M158&lt;0,M158&gt;1000000000,ROUND(M158,2)&lt;&gt;M158),LEN(M158)&gt;0)),"Перевірте факт",IF(OR(AND(LEN(B158)&gt;0,'Налаштування'!G7&lt;&gt;"Готово"),AND(LEN(C158)&gt;0,'Налаштування'!G8&lt;&gt;"Готово"),AND(LEN(D158)&gt;0,'Налаштування'!G9&lt;&gt;"Готово"),AND(LEN(E158)&gt;0,'Налаштування'!G10&lt;&gt;"Готово"),AND(LEN(F158)&gt;0,'Налаштування'!G11&lt;&gt;"Готово"),AND(LEN(G158)&gt;0,'Налаштування'!G12&lt;&gt;"Готово"),AND(LEN(H158)&gt;0,'Налаштування'!G13&lt;&gt;"Готово"),AND(LEN(I158)&gt;0,'Налаштування'!G14&lt;&gt;"Готово"),AND(LEN(J158)&gt;0,'Налаштування'!G15&lt;&gt;"Готово"),AND(LEN(K158)&gt;0,'Налаштування'!G16&lt;&gt;"Готово"),AND(LEN(L158)&gt;0,'Налаштування'!G17&lt;&gt;"Готово"),AND(LEN(M158)&gt;0,'Налаштування'!G18&lt;&gt;"Готово")),"Показник не налаштовано","Готово"))))</x:f>
      </x:c>
    </x:row>
    <x:row r="159">
      <x:c r="A159" s="14" t="n">
        <x:f>IF('Налаштування'!$C$4&lt;&gt;"Готово","",IF(YEAR(DATE('Налаштування'!$B$4,1,153))='Налаштування'!$B$4,DATE('Налаштування'!$B$4,1,153),""))</x:f>
        <x:v>46175</x:v>
      </x:c>
      <x:c r="B159" s="13"/>
      <x:c r="C159" s="13"/>
      <x:c r="D159" s="13"/>
      <x:c r="E159" s="13"/>
      <x:c r="F159" s="13"/>
      <x:c r="G159" s="13"/>
      <x:c r="H159" s="13"/>
      <x:c r="I159" s="13"/>
      <x:c r="J159" s="13"/>
      <x:c r="K159" s="13"/>
      <x:c r="L159" s="13"/>
      <x:c r="M159" s="13"/>
      <x:c r="N159" s="9" t="str">
        <x:f>IF(COUNTA(B159:M159)=0,"",IF(A159="","Дата поза роком",IF(OR(IF(ISNUMBER(B159),OR(B159&lt;0,B159&gt;1000000000,ROUND(B159,2)&lt;&gt;B159),LEN(B159)&gt;0),IF(ISNUMBER(C159),OR(C159&lt;0,C159&gt;1000000000,ROUND(C159,2)&lt;&gt;C159),LEN(C159)&gt;0),IF(ISNUMBER(D159),OR(D159&lt;0,D159&gt;1000000000,ROUND(D159,2)&lt;&gt;D159),LEN(D159)&gt;0),IF(ISNUMBER(E159),OR(E159&lt;0,E159&gt;1000000000,ROUND(E159,2)&lt;&gt;E159),LEN(E159)&gt;0),IF(ISNUMBER(F159),OR(F159&lt;0,F159&gt;1000000000,ROUND(F159,2)&lt;&gt;F159),LEN(F159)&gt;0),IF(ISNUMBER(G159),OR(G159&lt;0,G159&gt;1000000000,ROUND(G159,2)&lt;&gt;G159),LEN(G159)&gt;0),IF(ISNUMBER(H159),OR(H159&lt;0,H159&gt;1000000000,ROUND(H159,2)&lt;&gt;H159),LEN(H159)&gt;0),IF(ISNUMBER(I159),OR(I159&lt;0,I159&gt;1000000000,ROUND(I159,2)&lt;&gt;I159),LEN(I159)&gt;0),IF(ISNUMBER(J159),OR(J159&lt;0,J159&gt;1000000000,ROUND(J159,2)&lt;&gt;J159),LEN(J159)&gt;0),IF(ISNUMBER(K159),OR(K159&lt;0,K159&gt;1000000000,ROUND(K159,2)&lt;&gt;K159),LEN(K159)&gt;0),IF(ISNUMBER(L159),OR(L159&lt;0,L159&gt;1000000000,ROUND(L159,2)&lt;&gt;L159),LEN(L159)&gt;0),IF(ISNUMBER(M159),OR(M159&lt;0,M159&gt;1000000000,ROUND(M159,2)&lt;&gt;M159),LEN(M159)&gt;0)),"Перевірте факт",IF(OR(AND(LEN(B159)&gt;0,'Налаштування'!G7&lt;&gt;"Готово"),AND(LEN(C159)&gt;0,'Налаштування'!G8&lt;&gt;"Готово"),AND(LEN(D159)&gt;0,'Налаштування'!G9&lt;&gt;"Готово"),AND(LEN(E159)&gt;0,'Налаштування'!G10&lt;&gt;"Готово"),AND(LEN(F159)&gt;0,'Налаштування'!G11&lt;&gt;"Готово"),AND(LEN(G159)&gt;0,'Налаштування'!G12&lt;&gt;"Готово"),AND(LEN(H159)&gt;0,'Налаштування'!G13&lt;&gt;"Готово"),AND(LEN(I159)&gt;0,'Налаштування'!G14&lt;&gt;"Готово"),AND(LEN(J159)&gt;0,'Налаштування'!G15&lt;&gt;"Готово"),AND(LEN(K159)&gt;0,'Налаштування'!G16&lt;&gt;"Готово"),AND(LEN(L159)&gt;0,'Налаштування'!G17&lt;&gt;"Готово"),AND(LEN(M159)&gt;0,'Налаштування'!G18&lt;&gt;"Готово")),"Показник не налаштовано","Готово"))))</x:f>
      </x:c>
    </x:row>
    <x:row r="160">
      <x:c r="A160" s="14" t="n">
        <x:f>IF('Налаштування'!$C$4&lt;&gt;"Готово","",IF(YEAR(DATE('Налаштування'!$B$4,1,154))='Налаштування'!$B$4,DATE('Налаштування'!$B$4,1,154),""))</x:f>
        <x:v>46176</x:v>
      </x:c>
      <x:c r="B160" s="13"/>
      <x:c r="C160" s="13"/>
      <x:c r="D160" s="13"/>
      <x:c r="E160" s="13"/>
      <x:c r="F160" s="13"/>
      <x:c r="G160" s="13"/>
      <x:c r="H160" s="13"/>
      <x:c r="I160" s="13"/>
      <x:c r="J160" s="13"/>
      <x:c r="K160" s="13"/>
      <x:c r="L160" s="13"/>
      <x:c r="M160" s="13"/>
      <x:c r="N160" s="9" t="str">
        <x:f>IF(COUNTA(B160:M160)=0,"",IF(A160="","Дата поза роком",IF(OR(IF(ISNUMBER(B160),OR(B160&lt;0,B160&gt;1000000000,ROUND(B160,2)&lt;&gt;B160),LEN(B160)&gt;0),IF(ISNUMBER(C160),OR(C160&lt;0,C160&gt;1000000000,ROUND(C160,2)&lt;&gt;C160),LEN(C160)&gt;0),IF(ISNUMBER(D160),OR(D160&lt;0,D160&gt;1000000000,ROUND(D160,2)&lt;&gt;D160),LEN(D160)&gt;0),IF(ISNUMBER(E160),OR(E160&lt;0,E160&gt;1000000000,ROUND(E160,2)&lt;&gt;E160),LEN(E160)&gt;0),IF(ISNUMBER(F160),OR(F160&lt;0,F160&gt;1000000000,ROUND(F160,2)&lt;&gt;F160),LEN(F160)&gt;0),IF(ISNUMBER(G160),OR(G160&lt;0,G160&gt;1000000000,ROUND(G160,2)&lt;&gt;G160),LEN(G160)&gt;0),IF(ISNUMBER(H160),OR(H160&lt;0,H160&gt;1000000000,ROUND(H160,2)&lt;&gt;H160),LEN(H160)&gt;0),IF(ISNUMBER(I160),OR(I160&lt;0,I160&gt;1000000000,ROUND(I160,2)&lt;&gt;I160),LEN(I160)&gt;0),IF(ISNUMBER(J160),OR(J160&lt;0,J160&gt;1000000000,ROUND(J160,2)&lt;&gt;J160),LEN(J160)&gt;0),IF(ISNUMBER(K160),OR(K160&lt;0,K160&gt;1000000000,ROUND(K160,2)&lt;&gt;K160),LEN(K160)&gt;0),IF(ISNUMBER(L160),OR(L160&lt;0,L160&gt;1000000000,ROUND(L160,2)&lt;&gt;L160),LEN(L160)&gt;0),IF(ISNUMBER(M160),OR(M160&lt;0,M160&gt;1000000000,ROUND(M160,2)&lt;&gt;M160),LEN(M160)&gt;0)),"Перевірте факт",IF(OR(AND(LEN(B160)&gt;0,'Налаштування'!G7&lt;&gt;"Готово"),AND(LEN(C160)&gt;0,'Налаштування'!G8&lt;&gt;"Готово"),AND(LEN(D160)&gt;0,'Налаштування'!G9&lt;&gt;"Готово"),AND(LEN(E160)&gt;0,'Налаштування'!G10&lt;&gt;"Готово"),AND(LEN(F160)&gt;0,'Налаштування'!G11&lt;&gt;"Готово"),AND(LEN(G160)&gt;0,'Налаштування'!G12&lt;&gt;"Готово"),AND(LEN(H160)&gt;0,'Налаштування'!G13&lt;&gt;"Готово"),AND(LEN(I160)&gt;0,'Налаштування'!G14&lt;&gt;"Готово"),AND(LEN(J160)&gt;0,'Налаштування'!G15&lt;&gt;"Готово"),AND(LEN(K160)&gt;0,'Налаштування'!G16&lt;&gt;"Готово"),AND(LEN(L160)&gt;0,'Налаштування'!G17&lt;&gt;"Готово"),AND(LEN(M160)&gt;0,'Налаштування'!G18&lt;&gt;"Готово")),"Показник не налаштовано","Готово"))))</x:f>
      </x:c>
    </x:row>
    <x:row r="161">
      <x:c r="A161" s="14" t="n">
        <x:f>IF('Налаштування'!$C$4&lt;&gt;"Готово","",IF(YEAR(DATE('Налаштування'!$B$4,1,155))='Налаштування'!$B$4,DATE('Налаштування'!$B$4,1,155),""))</x:f>
        <x:v>46177</x:v>
      </x:c>
      <x:c r="B161" s="13"/>
      <x:c r="C161" s="13"/>
      <x:c r="D161" s="13"/>
      <x:c r="E161" s="13"/>
      <x:c r="F161" s="13"/>
      <x:c r="G161" s="13"/>
      <x:c r="H161" s="13"/>
      <x:c r="I161" s="13"/>
      <x:c r="J161" s="13"/>
      <x:c r="K161" s="13"/>
      <x:c r="L161" s="13"/>
      <x:c r="M161" s="13"/>
      <x:c r="N161" s="9" t="str">
        <x:f>IF(COUNTA(B161:M161)=0,"",IF(A161="","Дата поза роком",IF(OR(IF(ISNUMBER(B161),OR(B161&lt;0,B161&gt;1000000000,ROUND(B161,2)&lt;&gt;B161),LEN(B161)&gt;0),IF(ISNUMBER(C161),OR(C161&lt;0,C161&gt;1000000000,ROUND(C161,2)&lt;&gt;C161),LEN(C161)&gt;0),IF(ISNUMBER(D161),OR(D161&lt;0,D161&gt;1000000000,ROUND(D161,2)&lt;&gt;D161),LEN(D161)&gt;0),IF(ISNUMBER(E161),OR(E161&lt;0,E161&gt;1000000000,ROUND(E161,2)&lt;&gt;E161),LEN(E161)&gt;0),IF(ISNUMBER(F161),OR(F161&lt;0,F161&gt;1000000000,ROUND(F161,2)&lt;&gt;F161),LEN(F161)&gt;0),IF(ISNUMBER(G161),OR(G161&lt;0,G161&gt;1000000000,ROUND(G161,2)&lt;&gt;G161),LEN(G161)&gt;0),IF(ISNUMBER(H161),OR(H161&lt;0,H161&gt;1000000000,ROUND(H161,2)&lt;&gt;H161),LEN(H161)&gt;0),IF(ISNUMBER(I161),OR(I161&lt;0,I161&gt;1000000000,ROUND(I161,2)&lt;&gt;I161),LEN(I161)&gt;0),IF(ISNUMBER(J161),OR(J161&lt;0,J161&gt;1000000000,ROUND(J161,2)&lt;&gt;J161),LEN(J161)&gt;0),IF(ISNUMBER(K161),OR(K161&lt;0,K161&gt;1000000000,ROUND(K161,2)&lt;&gt;K161),LEN(K161)&gt;0),IF(ISNUMBER(L161),OR(L161&lt;0,L161&gt;1000000000,ROUND(L161,2)&lt;&gt;L161),LEN(L161)&gt;0),IF(ISNUMBER(M161),OR(M161&lt;0,M161&gt;1000000000,ROUND(M161,2)&lt;&gt;M161),LEN(M161)&gt;0)),"Перевірте факт",IF(OR(AND(LEN(B161)&gt;0,'Налаштування'!G7&lt;&gt;"Готово"),AND(LEN(C161)&gt;0,'Налаштування'!G8&lt;&gt;"Готово"),AND(LEN(D161)&gt;0,'Налаштування'!G9&lt;&gt;"Готово"),AND(LEN(E161)&gt;0,'Налаштування'!G10&lt;&gt;"Готово"),AND(LEN(F161)&gt;0,'Налаштування'!G11&lt;&gt;"Готово"),AND(LEN(G161)&gt;0,'Налаштування'!G12&lt;&gt;"Готово"),AND(LEN(H161)&gt;0,'Налаштування'!G13&lt;&gt;"Готово"),AND(LEN(I161)&gt;0,'Налаштування'!G14&lt;&gt;"Готово"),AND(LEN(J161)&gt;0,'Налаштування'!G15&lt;&gt;"Готово"),AND(LEN(K161)&gt;0,'Налаштування'!G16&lt;&gt;"Готово"),AND(LEN(L161)&gt;0,'Налаштування'!G17&lt;&gt;"Готово"),AND(LEN(M161)&gt;0,'Налаштування'!G18&lt;&gt;"Готово")),"Показник не налаштовано","Готово"))))</x:f>
      </x:c>
    </x:row>
    <x:row r="162">
      <x:c r="A162" s="14" t="n">
        <x:f>IF('Налаштування'!$C$4&lt;&gt;"Готово","",IF(YEAR(DATE('Налаштування'!$B$4,1,156))='Налаштування'!$B$4,DATE('Налаштування'!$B$4,1,156),""))</x:f>
        <x:v>46178</x:v>
      </x:c>
      <x:c r="B162" s="13"/>
      <x:c r="C162" s="13"/>
      <x:c r="D162" s="13"/>
      <x:c r="E162" s="13"/>
      <x:c r="F162" s="13"/>
      <x:c r="G162" s="13"/>
      <x:c r="H162" s="13"/>
      <x:c r="I162" s="13"/>
      <x:c r="J162" s="13"/>
      <x:c r="K162" s="13"/>
      <x:c r="L162" s="13"/>
      <x:c r="M162" s="13"/>
      <x:c r="N162" s="9" t="str">
        <x:f>IF(COUNTA(B162:M162)=0,"",IF(A162="","Дата поза роком",IF(OR(IF(ISNUMBER(B162),OR(B162&lt;0,B162&gt;1000000000,ROUND(B162,2)&lt;&gt;B162),LEN(B162)&gt;0),IF(ISNUMBER(C162),OR(C162&lt;0,C162&gt;1000000000,ROUND(C162,2)&lt;&gt;C162),LEN(C162)&gt;0),IF(ISNUMBER(D162),OR(D162&lt;0,D162&gt;1000000000,ROUND(D162,2)&lt;&gt;D162),LEN(D162)&gt;0),IF(ISNUMBER(E162),OR(E162&lt;0,E162&gt;1000000000,ROUND(E162,2)&lt;&gt;E162),LEN(E162)&gt;0),IF(ISNUMBER(F162),OR(F162&lt;0,F162&gt;1000000000,ROUND(F162,2)&lt;&gt;F162),LEN(F162)&gt;0),IF(ISNUMBER(G162),OR(G162&lt;0,G162&gt;1000000000,ROUND(G162,2)&lt;&gt;G162),LEN(G162)&gt;0),IF(ISNUMBER(H162),OR(H162&lt;0,H162&gt;1000000000,ROUND(H162,2)&lt;&gt;H162),LEN(H162)&gt;0),IF(ISNUMBER(I162),OR(I162&lt;0,I162&gt;1000000000,ROUND(I162,2)&lt;&gt;I162),LEN(I162)&gt;0),IF(ISNUMBER(J162),OR(J162&lt;0,J162&gt;1000000000,ROUND(J162,2)&lt;&gt;J162),LEN(J162)&gt;0),IF(ISNUMBER(K162),OR(K162&lt;0,K162&gt;1000000000,ROUND(K162,2)&lt;&gt;K162),LEN(K162)&gt;0),IF(ISNUMBER(L162),OR(L162&lt;0,L162&gt;1000000000,ROUND(L162,2)&lt;&gt;L162),LEN(L162)&gt;0),IF(ISNUMBER(M162),OR(M162&lt;0,M162&gt;1000000000,ROUND(M162,2)&lt;&gt;M162),LEN(M162)&gt;0)),"Перевірте факт",IF(OR(AND(LEN(B162)&gt;0,'Налаштування'!G7&lt;&gt;"Готово"),AND(LEN(C162)&gt;0,'Налаштування'!G8&lt;&gt;"Готово"),AND(LEN(D162)&gt;0,'Налаштування'!G9&lt;&gt;"Готово"),AND(LEN(E162)&gt;0,'Налаштування'!G10&lt;&gt;"Готово"),AND(LEN(F162)&gt;0,'Налаштування'!G11&lt;&gt;"Готово"),AND(LEN(G162)&gt;0,'Налаштування'!G12&lt;&gt;"Готово"),AND(LEN(H162)&gt;0,'Налаштування'!G13&lt;&gt;"Готово"),AND(LEN(I162)&gt;0,'Налаштування'!G14&lt;&gt;"Готово"),AND(LEN(J162)&gt;0,'Налаштування'!G15&lt;&gt;"Готово"),AND(LEN(K162)&gt;0,'Налаштування'!G16&lt;&gt;"Готово"),AND(LEN(L162)&gt;0,'Налаштування'!G17&lt;&gt;"Готово"),AND(LEN(M162)&gt;0,'Налаштування'!G18&lt;&gt;"Готово")),"Показник не налаштовано","Готово"))))</x:f>
      </x:c>
    </x:row>
    <x:row r="163">
      <x:c r="A163" s="14" t="n">
        <x:f>IF('Налаштування'!$C$4&lt;&gt;"Готово","",IF(YEAR(DATE('Налаштування'!$B$4,1,157))='Налаштування'!$B$4,DATE('Налаштування'!$B$4,1,157),""))</x:f>
        <x:v>46179</x:v>
      </x:c>
      <x:c r="B163" s="13"/>
      <x:c r="C163" s="13"/>
      <x:c r="D163" s="13"/>
      <x:c r="E163" s="13"/>
      <x:c r="F163" s="13"/>
      <x:c r="G163" s="13"/>
      <x:c r="H163" s="13"/>
      <x:c r="I163" s="13"/>
      <x:c r="J163" s="13"/>
      <x:c r="K163" s="13"/>
      <x:c r="L163" s="13"/>
      <x:c r="M163" s="13"/>
      <x:c r="N163" s="9" t="str">
        <x:f>IF(COUNTA(B163:M163)=0,"",IF(A163="","Дата поза роком",IF(OR(IF(ISNUMBER(B163),OR(B163&lt;0,B163&gt;1000000000,ROUND(B163,2)&lt;&gt;B163),LEN(B163)&gt;0),IF(ISNUMBER(C163),OR(C163&lt;0,C163&gt;1000000000,ROUND(C163,2)&lt;&gt;C163),LEN(C163)&gt;0),IF(ISNUMBER(D163),OR(D163&lt;0,D163&gt;1000000000,ROUND(D163,2)&lt;&gt;D163),LEN(D163)&gt;0),IF(ISNUMBER(E163),OR(E163&lt;0,E163&gt;1000000000,ROUND(E163,2)&lt;&gt;E163),LEN(E163)&gt;0),IF(ISNUMBER(F163),OR(F163&lt;0,F163&gt;1000000000,ROUND(F163,2)&lt;&gt;F163),LEN(F163)&gt;0),IF(ISNUMBER(G163),OR(G163&lt;0,G163&gt;1000000000,ROUND(G163,2)&lt;&gt;G163),LEN(G163)&gt;0),IF(ISNUMBER(H163),OR(H163&lt;0,H163&gt;1000000000,ROUND(H163,2)&lt;&gt;H163),LEN(H163)&gt;0),IF(ISNUMBER(I163),OR(I163&lt;0,I163&gt;1000000000,ROUND(I163,2)&lt;&gt;I163),LEN(I163)&gt;0),IF(ISNUMBER(J163),OR(J163&lt;0,J163&gt;1000000000,ROUND(J163,2)&lt;&gt;J163),LEN(J163)&gt;0),IF(ISNUMBER(K163),OR(K163&lt;0,K163&gt;1000000000,ROUND(K163,2)&lt;&gt;K163),LEN(K163)&gt;0),IF(ISNUMBER(L163),OR(L163&lt;0,L163&gt;1000000000,ROUND(L163,2)&lt;&gt;L163),LEN(L163)&gt;0),IF(ISNUMBER(M163),OR(M163&lt;0,M163&gt;1000000000,ROUND(M163,2)&lt;&gt;M163),LEN(M163)&gt;0)),"Перевірте факт",IF(OR(AND(LEN(B163)&gt;0,'Налаштування'!G7&lt;&gt;"Готово"),AND(LEN(C163)&gt;0,'Налаштування'!G8&lt;&gt;"Готово"),AND(LEN(D163)&gt;0,'Налаштування'!G9&lt;&gt;"Готово"),AND(LEN(E163)&gt;0,'Налаштування'!G10&lt;&gt;"Готово"),AND(LEN(F163)&gt;0,'Налаштування'!G11&lt;&gt;"Готово"),AND(LEN(G163)&gt;0,'Налаштування'!G12&lt;&gt;"Готово"),AND(LEN(H163)&gt;0,'Налаштування'!G13&lt;&gt;"Готово"),AND(LEN(I163)&gt;0,'Налаштування'!G14&lt;&gt;"Готово"),AND(LEN(J163)&gt;0,'Налаштування'!G15&lt;&gt;"Готово"),AND(LEN(K163)&gt;0,'Налаштування'!G16&lt;&gt;"Готово"),AND(LEN(L163)&gt;0,'Налаштування'!G17&lt;&gt;"Готово"),AND(LEN(M163)&gt;0,'Налаштування'!G18&lt;&gt;"Готово")),"Показник не налаштовано","Готово"))))</x:f>
      </x:c>
    </x:row>
    <x:row r="164">
      <x:c r="A164" s="14" t="n">
        <x:f>IF('Налаштування'!$C$4&lt;&gt;"Готово","",IF(YEAR(DATE('Налаштування'!$B$4,1,158))='Налаштування'!$B$4,DATE('Налаштування'!$B$4,1,158),""))</x:f>
        <x:v>46180</x:v>
      </x:c>
      <x:c r="B164" s="13"/>
      <x:c r="C164" s="13"/>
      <x:c r="D164" s="13"/>
      <x:c r="E164" s="13"/>
      <x:c r="F164" s="13"/>
      <x:c r="G164" s="13"/>
      <x:c r="H164" s="13"/>
      <x:c r="I164" s="13"/>
      <x:c r="J164" s="13"/>
      <x:c r="K164" s="13"/>
      <x:c r="L164" s="13"/>
      <x:c r="M164" s="13"/>
      <x:c r="N164" s="9" t="str">
        <x:f>IF(COUNTA(B164:M164)=0,"",IF(A164="","Дата поза роком",IF(OR(IF(ISNUMBER(B164),OR(B164&lt;0,B164&gt;1000000000,ROUND(B164,2)&lt;&gt;B164),LEN(B164)&gt;0),IF(ISNUMBER(C164),OR(C164&lt;0,C164&gt;1000000000,ROUND(C164,2)&lt;&gt;C164),LEN(C164)&gt;0),IF(ISNUMBER(D164),OR(D164&lt;0,D164&gt;1000000000,ROUND(D164,2)&lt;&gt;D164),LEN(D164)&gt;0),IF(ISNUMBER(E164),OR(E164&lt;0,E164&gt;1000000000,ROUND(E164,2)&lt;&gt;E164),LEN(E164)&gt;0),IF(ISNUMBER(F164),OR(F164&lt;0,F164&gt;1000000000,ROUND(F164,2)&lt;&gt;F164),LEN(F164)&gt;0),IF(ISNUMBER(G164),OR(G164&lt;0,G164&gt;1000000000,ROUND(G164,2)&lt;&gt;G164),LEN(G164)&gt;0),IF(ISNUMBER(H164),OR(H164&lt;0,H164&gt;1000000000,ROUND(H164,2)&lt;&gt;H164),LEN(H164)&gt;0),IF(ISNUMBER(I164),OR(I164&lt;0,I164&gt;1000000000,ROUND(I164,2)&lt;&gt;I164),LEN(I164)&gt;0),IF(ISNUMBER(J164),OR(J164&lt;0,J164&gt;1000000000,ROUND(J164,2)&lt;&gt;J164),LEN(J164)&gt;0),IF(ISNUMBER(K164),OR(K164&lt;0,K164&gt;1000000000,ROUND(K164,2)&lt;&gt;K164),LEN(K164)&gt;0),IF(ISNUMBER(L164),OR(L164&lt;0,L164&gt;1000000000,ROUND(L164,2)&lt;&gt;L164),LEN(L164)&gt;0),IF(ISNUMBER(M164),OR(M164&lt;0,M164&gt;1000000000,ROUND(M164,2)&lt;&gt;M164),LEN(M164)&gt;0)),"Перевірте факт",IF(OR(AND(LEN(B164)&gt;0,'Налаштування'!G7&lt;&gt;"Готово"),AND(LEN(C164)&gt;0,'Налаштування'!G8&lt;&gt;"Готово"),AND(LEN(D164)&gt;0,'Налаштування'!G9&lt;&gt;"Готово"),AND(LEN(E164)&gt;0,'Налаштування'!G10&lt;&gt;"Готово"),AND(LEN(F164)&gt;0,'Налаштування'!G11&lt;&gt;"Готово"),AND(LEN(G164)&gt;0,'Налаштування'!G12&lt;&gt;"Готово"),AND(LEN(H164)&gt;0,'Налаштування'!G13&lt;&gt;"Готово"),AND(LEN(I164)&gt;0,'Налаштування'!G14&lt;&gt;"Готово"),AND(LEN(J164)&gt;0,'Налаштування'!G15&lt;&gt;"Готово"),AND(LEN(K164)&gt;0,'Налаштування'!G16&lt;&gt;"Готово"),AND(LEN(L164)&gt;0,'Налаштування'!G17&lt;&gt;"Готово"),AND(LEN(M164)&gt;0,'Налаштування'!G18&lt;&gt;"Готово")),"Показник не налаштовано","Готово"))))</x:f>
      </x:c>
    </x:row>
    <x:row r="165">
      <x:c r="A165" s="14" t="n">
        <x:f>IF('Налаштування'!$C$4&lt;&gt;"Готово","",IF(YEAR(DATE('Налаштування'!$B$4,1,159))='Налаштування'!$B$4,DATE('Налаштування'!$B$4,1,159),""))</x:f>
        <x:v>46181</x:v>
      </x:c>
      <x:c r="B165" s="13"/>
      <x:c r="C165" s="13"/>
      <x:c r="D165" s="13"/>
      <x:c r="E165" s="13"/>
      <x:c r="F165" s="13"/>
      <x:c r="G165" s="13"/>
      <x:c r="H165" s="13"/>
      <x:c r="I165" s="13"/>
      <x:c r="J165" s="13"/>
      <x:c r="K165" s="13"/>
      <x:c r="L165" s="13"/>
      <x:c r="M165" s="13"/>
      <x:c r="N165" s="9" t="str">
        <x:f>IF(COUNTA(B165:M165)=0,"",IF(A165="","Дата поза роком",IF(OR(IF(ISNUMBER(B165),OR(B165&lt;0,B165&gt;1000000000,ROUND(B165,2)&lt;&gt;B165),LEN(B165)&gt;0),IF(ISNUMBER(C165),OR(C165&lt;0,C165&gt;1000000000,ROUND(C165,2)&lt;&gt;C165),LEN(C165)&gt;0),IF(ISNUMBER(D165),OR(D165&lt;0,D165&gt;1000000000,ROUND(D165,2)&lt;&gt;D165),LEN(D165)&gt;0),IF(ISNUMBER(E165),OR(E165&lt;0,E165&gt;1000000000,ROUND(E165,2)&lt;&gt;E165),LEN(E165)&gt;0),IF(ISNUMBER(F165),OR(F165&lt;0,F165&gt;1000000000,ROUND(F165,2)&lt;&gt;F165),LEN(F165)&gt;0),IF(ISNUMBER(G165),OR(G165&lt;0,G165&gt;1000000000,ROUND(G165,2)&lt;&gt;G165),LEN(G165)&gt;0),IF(ISNUMBER(H165),OR(H165&lt;0,H165&gt;1000000000,ROUND(H165,2)&lt;&gt;H165),LEN(H165)&gt;0),IF(ISNUMBER(I165),OR(I165&lt;0,I165&gt;1000000000,ROUND(I165,2)&lt;&gt;I165),LEN(I165)&gt;0),IF(ISNUMBER(J165),OR(J165&lt;0,J165&gt;1000000000,ROUND(J165,2)&lt;&gt;J165),LEN(J165)&gt;0),IF(ISNUMBER(K165),OR(K165&lt;0,K165&gt;1000000000,ROUND(K165,2)&lt;&gt;K165),LEN(K165)&gt;0),IF(ISNUMBER(L165),OR(L165&lt;0,L165&gt;1000000000,ROUND(L165,2)&lt;&gt;L165),LEN(L165)&gt;0),IF(ISNUMBER(M165),OR(M165&lt;0,M165&gt;1000000000,ROUND(M165,2)&lt;&gt;M165),LEN(M165)&gt;0)),"Перевірте факт",IF(OR(AND(LEN(B165)&gt;0,'Налаштування'!G7&lt;&gt;"Готово"),AND(LEN(C165)&gt;0,'Налаштування'!G8&lt;&gt;"Готово"),AND(LEN(D165)&gt;0,'Налаштування'!G9&lt;&gt;"Готово"),AND(LEN(E165)&gt;0,'Налаштування'!G10&lt;&gt;"Готово"),AND(LEN(F165)&gt;0,'Налаштування'!G11&lt;&gt;"Готово"),AND(LEN(G165)&gt;0,'Налаштування'!G12&lt;&gt;"Готово"),AND(LEN(H165)&gt;0,'Налаштування'!G13&lt;&gt;"Готово"),AND(LEN(I165)&gt;0,'Налаштування'!G14&lt;&gt;"Готово"),AND(LEN(J165)&gt;0,'Налаштування'!G15&lt;&gt;"Готово"),AND(LEN(K165)&gt;0,'Налаштування'!G16&lt;&gt;"Готово"),AND(LEN(L165)&gt;0,'Налаштування'!G17&lt;&gt;"Готово"),AND(LEN(M165)&gt;0,'Налаштування'!G18&lt;&gt;"Готово")),"Показник не налаштовано","Готово"))))</x:f>
      </x:c>
    </x:row>
    <x:row r="166">
      <x:c r="A166" s="14" t="n">
        <x:f>IF('Налаштування'!$C$4&lt;&gt;"Готово","",IF(YEAR(DATE('Налаштування'!$B$4,1,160))='Налаштування'!$B$4,DATE('Налаштування'!$B$4,1,160),""))</x:f>
        <x:v>46182</x:v>
      </x:c>
      <x:c r="B166" s="13"/>
      <x:c r="C166" s="13"/>
      <x:c r="D166" s="13"/>
      <x:c r="E166" s="13"/>
      <x:c r="F166" s="13"/>
      <x:c r="G166" s="13"/>
      <x:c r="H166" s="13"/>
      <x:c r="I166" s="13"/>
      <x:c r="J166" s="13"/>
      <x:c r="K166" s="13"/>
      <x:c r="L166" s="13"/>
      <x:c r="M166" s="13"/>
      <x:c r="N166" s="9" t="str">
        <x:f>IF(COUNTA(B166:M166)=0,"",IF(A166="","Дата поза роком",IF(OR(IF(ISNUMBER(B166),OR(B166&lt;0,B166&gt;1000000000,ROUND(B166,2)&lt;&gt;B166),LEN(B166)&gt;0),IF(ISNUMBER(C166),OR(C166&lt;0,C166&gt;1000000000,ROUND(C166,2)&lt;&gt;C166),LEN(C166)&gt;0),IF(ISNUMBER(D166),OR(D166&lt;0,D166&gt;1000000000,ROUND(D166,2)&lt;&gt;D166),LEN(D166)&gt;0),IF(ISNUMBER(E166),OR(E166&lt;0,E166&gt;1000000000,ROUND(E166,2)&lt;&gt;E166),LEN(E166)&gt;0),IF(ISNUMBER(F166),OR(F166&lt;0,F166&gt;1000000000,ROUND(F166,2)&lt;&gt;F166),LEN(F166)&gt;0),IF(ISNUMBER(G166),OR(G166&lt;0,G166&gt;1000000000,ROUND(G166,2)&lt;&gt;G166),LEN(G166)&gt;0),IF(ISNUMBER(H166),OR(H166&lt;0,H166&gt;1000000000,ROUND(H166,2)&lt;&gt;H166),LEN(H166)&gt;0),IF(ISNUMBER(I166),OR(I166&lt;0,I166&gt;1000000000,ROUND(I166,2)&lt;&gt;I166),LEN(I166)&gt;0),IF(ISNUMBER(J166),OR(J166&lt;0,J166&gt;1000000000,ROUND(J166,2)&lt;&gt;J166),LEN(J166)&gt;0),IF(ISNUMBER(K166),OR(K166&lt;0,K166&gt;1000000000,ROUND(K166,2)&lt;&gt;K166),LEN(K166)&gt;0),IF(ISNUMBER(L166),OR(L166&lt;0,L166&gt;1000000000,ROUND(L166,2)&lt;&gt;L166),LEN(L166)&gt;0),IF(ISNUMBER(M166),OR(M166&lt;0,M166&gt;1000000000,ROUND(M166,2)&lt;&gt;M166),LEN(M166)&gt;0)),"Перевірте факт",IF(OR(AND(LEN(B166)&gt;0,'Налаштування'!G7&lt;&gt;"Готово"),AND(LEN(C166)&gt;0,'Налаштування'!G8&lt;&gt;"Готово"),AND(LEN(D166)&gt;0,'Налаштування'!G9&lt;&gt;"Готово"),AND(LEN(E166)&gt;0,'Налаштування'!G10&lt;&gt;"Готово"),AND(LEN(F166)&gt;0,'Налаштування'!G11&lt;&gt;"Готово"),AND(LEN(G166)&gt;0,'Налаштування'!G12&lt;&gt;"Готово"),AND(LEN(H166)&gt;0,'Налаштування'!G13&lt;&gt;"Готово"),AND(LEN(I166)&gt;0,'Налаштування'!G14&lt;&gt;"Готово"),AND(LEN(J166)&gt;0,'Налаштування'!G15&lt;&gt;"Готово"),AND(LEN(K166)&gt;0,'Налаштування'!G16&lt;&gt;"Готово"),AND(LEN(L166)&gt;0,'Налаштування'!G17&lt;&gt;"Готово"),AND(LEN(M166)&gt;0,'Налаштування'!G18&lt;&gt;"Готово")),"Показник не налаштовано","Готово"))))</x:f>
      </x:c>
    </x:row>
    <x:row r="167">
      <x:c r="A167" s="14" t="n">
        <x:f>IF('Налаштування'!$C$4&lt;&gt;"Готово","",IF(YEAR(DATE('Налаштування'!$B$4,1,161))='Налаштування'!$B$4,DATE('Налаштування'!$B$4,1,161),""))</x:f>
        <x:v>46183</x:v>
      </x:c>
      <x:c r="B167" s="13"/>
      <x:c r="C167" s="13"/>
      <x:c r="D167" s="13"/>
      <x:c r="E167" s="13"/>
      <x:c r="F167" s="13"/>
      <x:c r="G167" s="13"/>
      <x:c r="H167" s="13"/>
      <x:c r="I167" s="13"/>
      <x:c r="J167" s="13"/>
      <x:c r="K167" s="13"/>
      <x:c r="L167" s="13"/>
      <x:c r="M167" s="13"/>
      <x:c r="N167" s="9" t="str">
        <x:f>IF(COUNTA(B167:M167)=0,"",IF(A167="","Дата поза роком",IF(OR(IF(ISNUMBER(B167),OR(B167&lt;0,B167&gt;1000000000,ROUND(B167,2)&lt;&gt;B167),LEN(B167)&gt;0),IF(ISNUMBER(C167),OR(C167&lt;0,C167&gt;1000000000,ROUND(C167,2)&lt;&gt;C167),LEN(C167)&gt;0),IF(ISNUMBER(D167),OR(D167&lt;0,D167&gt;1000000000,ROUND(D167,2)&lt;&gt;D167),LEN(D167)&gt;0),IF(ISNUMBER(E167),OR(E167&lt;0,E167&gt;1000000000,ROUND(E167,2)&lt;&gt;E167),LEN(E167)&gt;0),IF(ISNUMBER(F167),OR(F167&lt;0,F167&gt;1000000000,ROUND(F167,2)&lt;&gt;F167),LEN(F167)&gt;0),IF(ISNUMBER(G167),OR(G167&lt;0,G167&gt;1000000000,ROUND(G167,2)&lt;&gt;G167),LEN(G167)&gt;0),IF(ISNUMBER(H167),OR(H167&lt;0,H167&gt;1000000000,ROUND(H167,2)&lt;&gt;H167),LEN(H167)&gt;0),IF(ISNUMBER(I167),OR(I167&lt;0,I167&gt;1000000000,ROUND(I167,2)&lt;&gt;I167),LEN(I167)&gt;0),IF(ISNUMBER(J167),OR(J167&lt;0,J167&gt;1000000000,ROUND(J167,2)&lt;&gt;J167),LEN(J167)&gt;0),IF(ISNUMBER(K167),OR(K167&lt;0,K167&gt;1000000000,ROUND(K167,2)&lt;&gt;K167),LEN(K167)&gt;0),IF(ISNUMBER(L167),OR(L167&lt;0,L167&gt;1000000000,ROUND(L167,2)&lt;&gt;L167),LEN(L167)&gt;0),IF(ISNUMBER(M167),OR(M167&lt;0,M167&gt;1000000000,ROUND(M167,2)&lt;&gt;M167),LEN(M167)&gt;0)),"Перевірте факт",IF(OR(AND(LEN(B167)&gt;0,'Налаштування'!G7&lt;&gt;"Готово"),AND(LEN(C167)&gt;0,'Налаштування'!G8&lt;&gt;"Готово"),AND(LEN(D167)&gt;0,'Налаштування'!G9&lt;&gt;"Готово"),AND(LEN(E167)&gt;0,'Налаштування'!G10&lt;&gt;"Готово"),AND(LEN(F167)&gt;0,'Налаштування'!G11&lt;&gt;"Готово"),AND(LEN(G167)&gt;0,'Налаштування'!G12&lt;&gt;"Готово"),AND(LEN(H167)&gt;0,'Налаштування'!G13&lt;&gt;"Готово"),AND(LEN(I167)&gt;0,'Налаштування'!G14&lt;&gt;"Готово"),AND(LEN(J167)&gt;0,'Налаштування'!G15&lt;&gt;"Готово"),AND(LEN(K167)&gt;0,'Налаштування'!G16&lt;&gt;"Готово"),AND(LEN(L167)&gt;0,'Налаштування'!G17&lt;&gt;"Готово"),AND(LEN(M167)&gt;0,'Налаштування'!G18&lt;&gt;"Готово")),"Показник не налаштовано","Готово"))))</x:f>
      </x:c>
    </x:row>
    <x:row r="168">
      <x:c r="A168" s="14" t="n">
        <x:f>IF('Налаштування'!$C$4&lt;&gt;"Готово","",IF(YEAR(DATE('Налаштування'!$B$4,1,162))='Налаштування'!$B$4,DATE('Налаштування'!$B$4,1,162),""))</x:f>
        <x:v>46184</x:v>
      </x:c>
      <x:c r="B168" s="13"/>
      <x:c r="C168" s="13"/>
      <x:c r="D168" s="13"/>
      <x:c r="E168" s="13"/>
      <x:c r="F168" s="13"/>
      <x:c r="G168" s="13"/>
      <x:c r="H168" s="13"/>
      <x:c r="I168" s="13"/>
      <x:c r="J168" s="13"/>
      <x:c r="K168" s="13"/>
      <x:c r="L168" s="13"/>
      <x:c r="M168" s="13"/>
      <x:c r="N168" s="9" t="str">
        <x:f>IF(COUNTA(B168:M168)=0,"",IF(A168="","Дата поза роком",IF(OR(IF(ISNUMBER(B168),OR(B168&lt;0,B168&gt;1000000000,ROUND(B168,2)&lt;&gt;B168),LEN(B168)&gt;0),IF(ISNUMBER(C168),OR(C168&lt;0,C168&gt;1000000000,ROUND(C168,2)&lt;&gt;C168),LEN(C168)&gt;0),IF(ISNUMBER(D168),OR(D168&lt;0,D168&gt;1000000000,ROUND(D168,2)&lt;&gt;D168),LEN(D168)&gt;0),IF(ISNUMBER(E168),OR(E168&lt;0,E168&gt;1000000000,ROUND(E168,2)&lt;&gt;E168),LEN(E168)&gt;0),IF(ISNUMBER(F168),OR(F168&lt;0,F168&gt;1000000000,ROUND(F168,2)&lt;&gt;F168),LEN(F168)&gt;0),IF(ISNUMBER(G168),OR(G168&lt;0,G168&gt;1000000000,ROUND(G168,2)&lt;&gt;G168),LEN(G168)&gt;0),IF(ISNUMBER(H168),OR(H168&lt;0,H168&gt;1000000000,ROUND(H168,2)&lt;&gt;H168),LEN(H168)&gt;0),IF(ISNUMBER(I168),OR(I168&lt;0,I168&gt;1000000000,ROUND(I168,2)&lt;&gt;I168),LEN(I168)&gt;0),IF(ISNUMBER(J168),OR(J168&lt;0,J168&gt;1000000000,ROUND(J168,2)&lt;&gt;J168),LEN(J168)&gt;0),IF(ISNUMBER(K168),OR(K168&lt;0,K168&gt;1000000000,ROUND(K168,2)&lt;&gt;K168),LEN(K168)&gt;0),IF(ISNUMBER(L168),OR(L168&lt;0,L168&gt;1000000000,ROUND(L168,2)&lt;&gt;L168),LEN(L168)&gt;0),IF(ISNUMBER(M168),OR(M168&lt;0,M168&gt;1000000000,ROUND(M168,2)&lt;&gt;M168),LEN(M168)&gt;0)),"Перевірте факт",IF(OR(AND(LEN(B168)&gt;0,'Налаштування'!G7&lt;&gt;"Готово"),AND(LEN(C168)&gt;0,'Налаштування'!G8&lt;&gt;"Готово"),AND(LEN(D168)&gt;0,'Налаштування'!G9&lt;&gt;"Готово"),AND(LEN(E168)&gt;0,'Налаштування'!G10&lt;&gt;"Готово"),AND(LEN(F168)&gt;0,'Налаштування'!G11&lt;&gt;"Готово"),AND(LEN(G168)&gt;0,'Налаштування'!G12&lt;&gt;"Готово"),AND(LEN(H168)&gt;0,'Налаштування'!G13&lt;&gt;"Готово"),AND(LEN(I168)&gt;0,'Налаштування'!G14&lt;&gt;"Готово"),AND(LEN(J168)&gt;0,'Налаштування'!G15&lt;&gt;"Готово"),AND(LEN(K168)&gt;0,'Налаштування'!G16&lt;&gt;"Готово"),AND(LEN(L168)&gt;0,'Налаштування'!G17&lt;&gt;"Готово"),AND(LEN(M168)&gt;0,'Налаштування'!G18&lt;&gt;"Готово")),"Показник не налаштовано","Готово"))))</x:f>
      </x:c>
    </x:row>
    <x:row r="169">
      <x:c r="A169" s="14" t="n">
        <x:f>IF('Налаштування'!$C$4&lt;&gt;"Готово","",IF(YEAR(DATE('Налаштування'!$B$4,1,163))='Налаштування'!$B$4,DATE('Налаштування'!$B$4,1,163),""))</x:f>
        <x:v>46185</x:v>
      </x:c>
      <x:c r="B169" s="13"/>
      <x:c r="C169" s="13"/>
      <x:c r="D169" s="13"/>
      <x:c r="E169" s="13"/>
      <x:c r="F169" s="13"/>
      <x:c r="G169" s="13"/>
      <x:c r="H169" s="13"/>
      <x:c r="I169" s="13"/>
      <x:c r="J169" s="13"/>
      <x:c r="K169" s="13"/>
      <x:c r="L169" s="13"/>
      <x:c r="M169" s="13"/>
      <x:c r="N169" s="9" t="str">
        <x:f>IF(COUNTA(B169:M169)=0,"",IF(A169="","Дата поза роком",IF(OR(IF(ISNUMBER(B169),OR(B169&lt;0,B169&gt;1000000000,ROUND(B169,2)&lt;&gt;B169),LEN(B169)&gt;0),IF(ISNUMBER(C169),OR(C169&lt;0,C169&gt;1000000000,ROUND(C169,2)&lt;&gt;C169),LEN(C169)&gt;0),IF(ISNUMBER(D169),OR(D169&lt;0,D169&gt;1000000000,ROUND(D169,2)&lt;&gt;D169),LEN(D169)&gt;0),IF(ISNUMBER(E169),OR(E169&lt;0,E169&gt;1000000000,ROUND(E169,2)&lt;&gt;E169),LEN(E169)&gt;0),IF(ISNUMBER(F169),OR(F169&lt;0,F169&gt;1000000000,ROUND(F169,2)&lt;&gt;F169),LEN(F169)&gt;0),IF(ISNUMBER(G169),OR(G169&lt;0,G169&gt;1000000000,ROUND(G169,2)&lt;&gt;G169),LEN(G169)&gt;0),IF(ISNUMBER(H169),OR(H169&lt;0,H169&gt;1000000000,ROUND(H169,2)&lt;&gt;H169),LEN(H169)&gt;0),IF(ISNUMBER(I169),OR(I169&lt;0,I169&gt;1000000000,ROUND(I169,2)&lt;&gt;I169),LEN(I169)&gt;0),IF(ISNUMBER(J169),OR(J169&lt;0,J169&gt;1000000000,ROUND(J169,2)&lt;&gt;J169),LEN(J169)&gt;0),IF(ISNUMBER(K169),OR(K169&lt;0,K169&gt;1000000000,ROUND(K169,2)&lt;&gt;K169),LEN(K169)&gt;0),IF(ISNUMBER(L169),OR(L169&lt;0,L169&gt;1000000000,ROUND(L169,2)&lt;&gt;L169),LEN(L169)&gt;0),IF(ISNUMBER(M169),OR(M169&lt;0,M169&gt;1000000000,ROUND(M169,2)&lt;&gt;M169),LEN(M169)&gt;0)),"Перевірте факт",IF(OR(AND(LEN(B169)&gt;0,'Налаштування'!G7&lt;&gt;"Готово"),AND(LEN(C169)&gt;0,'Налаштування'!G8&lt;&gt;"Готово"),AND(LEN(D169)&gt;0,'Налаштування'!G9&lt;&gt;"Готово"),AND(LEN(E169)&gt;0,'Налаштування'!G10&lt;&gt;"Готово"),AND(LEN(F169)&gt;0,'Налаштування'!G11&lt;&gt;"Готово"),AND(LEN(G169)&gt;0,'Налаштування'!G12&lt;&gt;"Готово"),AND(LEN(H169)&gt;0,'Налаштування'!G13&lt;&gt;"Готово"),AND(LEN(I169)&gt;0,'Налаштування'!G14&lt;&gt;"Готово"),AND(LEN(J169)&gt;0,'Налаштування'!G15&lt;&gt;"Готово"),AND(LEN(K169)&gt;0,'Налаштування'!G16&lt;&gt;"Готово"),AND(LEN(L169)&gt;0,'Налаштування'!G17&lt;&gt;"Готово"),AND(LEN(M169)&gt;0,'Налаштування'!G18&lt;&gt;"Готово")),"Показник не налаштовано","Готово"))))</x:f>
      </x:c>
    </x:row>
    <x:row r="170">
      <x:c r="A170" s="14" t="n">
        <x:f>IF('Налаштування'!$C$4&lt;&gt;"Готово","",IF(YEAR(DATE('Налаштування'!$B$4,1,164))='Налаштування'!$B$4,DATE('Налаштування'!$B$4,1,164),""))</x:f>
        <x:v>46186</x:v>
      </x:c>
      <x:c r="B170" s="13"/>
      <x:c r="C170" s="13"/>
      <x:c r="D170" s="13"/>
      <x:c r="E170" s="13"/>
      <x:c r="F170" s="13"/>
      <x:c r="G170" s="13"/>
      <x:c r="H170" s="13"/>
      <x:c r="I170" s="13"/>
      <x:c r="J170" s="13"/>
      <x:c r="K170" s="13"/>
      <x:c r="L170" s="13"/>
      <x:c r="M170" s="13"/>
      <x:c r="N170" s="9" t="str">
        <x:f>IF(COUNTA(B170:M170)=0,"",IF(A170="","Дата поза роком",IF(OR(IF(ISNUMBER(B170),OR(B170&lt;0,B170&gt;1000000000,ROUND(B170,2)&lt;&gt;B170),LEN(B170)&gt;0),IF(ISNUMBER(C170),OR(C170&lt;0,C170&gt;1000000000,ROUND(C170,2)&lt;&gt;C170),LEN(C170)&gt;0),IF(ISNUMBER(D170),OR(D170&lt;0,D170&gt;1000000000,ROUND(D170,2)&lt;&gt;D170),LEN(D170)&gt;0),IF(ISNUMBER(E170),OR(E170&lt;0,E170&gt;1000000000,ROUND(E170,2)&lt;&gt;E170),LEN(E170)&gt;0),IF(ISNUMBER(F170),OR(F170&lt;0,F170&gt;1000000000,ROUND(F170,2)&lt;&gt;F170),LEN(F170)&gt;0),IF(ISNUMBER(G170),OR(G170&lt;0,G170&gt;1000000000,ROUND(G170,2)&lt;&gt;G170),LEN(G170)&gt;0),IF(ISNUMBER(H170),OR(H170&lt;0,H170&gt;1000000000,ROUND(H170,2)&lt;&gt;H170),LEN(H170)&gt;0),IF(ISNUMBER(I170),OR(I170&lt;0,I170&gt;1000000000,ROUND(I170,2)&lt;&gt;I170),LEN(I170)&gt;0),IF(ISNUMBER(J170),OR(J170&lt;0,J170&gt;1000000000,ROUND(J170,2)&lt;&gt;J170),LEN(J170)&gt;0),IF(ISNUMBER(K170),OR(K170&lt;0,K170&gt;1000000000,ROUND(K170,2)&lt;&gt;K170),LEN(K170)&gt;0),IF(ISNUMBER(L170),OR(L170&lt;0,L170&gt;1000000000,ROUND(L170,2)&lt;&gt;L170),LEN(L170)&gt;0),IF(ISNUMBER(M170),OR(M170&lt;0,M170&gt;1000000000,ROUND(M170,2)&lt;&gt;M170),LEN(M170)&gt;0)),"Перевірте факт",IF(OR(AND(LEN(B170)&gt;0,'Налаштування'!G7&lt;&gt;"Готово"),AND(LEN(C170)&gt;0,'Налаштування'!G8&lt;&gt;"Готово"),AND(LEN(D170)&gt;0,'Налаштування'!G9&lt;&gt;"Готово"),AND(LEN(E170)&gt;0,'Налаштування'!G10&lt;&gt;"Готово"),AND(LEN(F170)&gt;0,'Налаштування'!G11&lt;&gt;"Готово"),AND(LEN(G170)&gt;0,'Налаштування'!G12&lt;&gt;"Готово"),AND(LEN(H170)&gt;0,'Налаштування'!G13&lt;&gt;"Готово"),AND(LEN(I170)&gt;0,'Налаштування'!G14&lt;&gt;"Готово"),AND(LEN(J170)&gt;0,'Налаштування'!G15&lt;&gt;"Готово"),AND(LEN(K170)&gt;0,'Налаштування'!G16&lt;&gt;"Готово"),AND(LEN(L170)&gt;0,'Налаштування'!G17&lt;&gt;"Готово"),AND(LEN(M170)&gt;0,'Налаштування'!G18&lt;&gt;"Готово")),"Показник не налаштовано","Готово"))))</x:f>
      </x:c>
    </x:row>
    <x:row r="171">
      <x:c r="A171" s="14" t="n">
        <x:f>IF('Налаштування'!$C$4&lt;&gt;"Готово","",IF(YEAR(DATE('Налаштування'!$B$4,1,165))='Налаштування'!$B$4,DATE('Налаштування'!$B$4,1,165),""))</x:f>
        <x:v>46187</x:v>
      </x:c>
      <x:c r="B171" s="13"/>
      <x:c r="C171" s="13"/>
      <x:c r="D171" s="13"/>
      <x:c r="E171" s="13"/>
      <x:c r="F171" s="13"/>
      <x:c r="G171" s="13"/>
      <x:c r="H171" s="13"/>
      <x:c r="I171" s="13"/>
      <x:c r="J171" s="13"/>
      <x:c r="K171" s="13"/>
      <x:c r="L171" s="13"/>
      <x:c r="M171" s="13"/>
      <x:c r="N171" s="9" t="str">
        <x:f>IF(COUNTA(B171:M171)=0,"",IF(A171="","Дата поза роком",IF(OR(IF(ISNUMBER(B171),OR(B171&lt;0,B171&gt;1000000000,ROUND(B171,2)&lt;&gt;B171),LEN(B171)&gt;0),IF(ISNUMBER(C171),OR(C171&lt;0,C171&gt;1000000000,ROUND(C171,2)&lt;&gt;C171),LEN(C171)&gt;0),IF(ISNUMBER(D171),OR(D171&lt;0,D171&gt;1000000000,ROUND(D171,2)&lt;&gt;D171),LEN(D171)&gt;0),IF(ISNUMBER(E171),OR(E171&lt;0,E171&gt;1000000000,ROUND(E171,2)&lt;&gt;E171),LEN(E171)&gt;0),IF(ISNUMBER(F171),OR(F171&lt;0,F171&gt;1000000000,ROUND(F171,2)&lt;&gt;F171),LEN(F171)&gt;0),IF(ISNUMBER(G171),OR(G171&lt;0,G171&gt;1000000000,ROUND(G171,2)&lt;&gt;G171),LEN(G171)&gt;0),IF(ISNUMBER(H171),OR(H171&lt;0,H171&gt;1000000000,ROUND(H171,2)&lt;&gt;H171),LEN(H171)&gt;0),IF(ISNUMBER(I171),OR(I171&lt;0,I171&gt;1000000000,ROUND(I171,2)&lt;&gt;I171),LEN(I171)&gt;0),IF(ISNUMBER(J171),OR(J171&lt;0,J171&gt;1000000000,ROUND(J171,2)&lt;&gt;J171),LEN(J171)&gt;0),IF(ISNUMBER(K171),OR(K171&lt;0,K171&gt;1000000000,ROUND(K171,2)&lt;&gt;K171),LEN(K171)&gt;0),IF(ISNUMBER(L171),OR(L171&lt;0,L171&gt;1000000000,ROUND(L171,2)&lt;&gt;L171),LEN(L171)&gt;0),IF(ISNUMBER(M171),OR(M171&lt;0,M171&gt;1000000000,ROUND(M171,2)&lt;&gt;M171),LEN(M171)&gt;0)),"Перевірте факт",IF(OR(AND(LEN(B171)&gt;0,'Налаштування'!G7&lt;&gt;"Готово"),AND(LEN(C171)&gt;0,'Налаштування'!G8&lt;&gt;"Готово"),AND(LEN(D171)&gt;0,'Налаштування'!G9&lt;&gt;"Готово"),AND(LEN(E171)&gt;0,'Налаштування'!G10&lt;&gt;"Готово"),AND(LEN(F171)&gt;0,'Налаштування'!G11&lt;&gt;"Готово"),AND(LEN(G171)&gt;0,'Налаштування'!G12&lt;&gt;"Готово"),AND(LEN(H171)&gt;0,'Налаштування'!G13&lt;&gt;"Готово"),AND(LEN(I171)&gt;0,'Налаштування'!G14&lt;&gt;"Готово"),AND(LEN(J171)&gt;0,'Налаштування'!G15&lt;&gt;"Готово"),AND(LEN(K171)&gt;0,'Налаштування'!G16&lt;&gt;"Готово"),AND(LEN(L171)&gt;0,'Налаштування'!G17&lt;&gt;"Готово"),AND(LEN(M171)&gt;0,'Налаштування'!G18&lt;&gt;"Готово")),"Показник не налаштовано","Готово"))))</x:f>
      </x:c>
    </x:row>
    <x:row r="172">
      <x:c r="A172" s="14" t="n">
        <x:f>IF('Налаштування'!$C$4&lt;&gt;"Готово","",IF(YEAR(DATE('Налаштування'!$B$4,1,166))='Налаштування'!$B$4,DATE('Налаштування'!$B$4,1,166),""))</x:f>
        <x:v>46188</x:v>
      </x:c>
      <x:c r="B172" s="13"/>
      <x:c r="C172" s="13"/>
      <x:c r="D172" s="13"/>
      <x:c r="E172" s="13"/>
      <x:c r="F172" s="13"/>
      <x:c r="G172" s="13"/>
      <x:c r="H172" s="13"/>
      <x:c r="I172" s="13"/>
      <x:c r="J172" s="13"/>
      <x:c r="K172" s="13"/>
      <x:c r="L172" s="13"/>
      <x:c r="M172" s="13"/>
      <x:c r="N172" s="9" t="str">
        <x:f>IF(COUNTA(B172:M172)=0,"",IF(A172="","Дата поза роком",IF(OR(IF(ISNUMBER(B172),OR(B172&lt;0,B172&gt;1000000000,ROUND(B172,2)&lt;&gt;B172),LEN(B172)&gt;0),IF(ISNUMBER(C172),OR(C172&lt;0,C172&gt;1000000000,ROUND(C172,2)&lt;&gt;C172),LEN(C172)&gt;0),IF(ISNUMBER(D172),OR(D172&lt;0,D172&gt;1000000000,ROUND(D172,2)&lt;&gt;D172),LEN(D172)&gt;0),IF(ISNUMBER(E172),OR(E172&lt;0,E172&gt;1000000000,ROUND(E172,2)&lt;&gt;E172),LEN(E172)&gt;0),IF(ISNUMBER(F172),OR(F172&lt;0,F172&gt;1000000000,ROUND(F172,2)&lt;&gt;F172),LEN(F172)&gt;0),IF(ISNUMBER(G172),OR(G172&lt;0,G172&gt;1000000000,ROUND(G172,2)&lt;&gt;G172),LEN(G172)&gt;0),IF(ISNUMBER(H172),OR(H172&lt;0,H172&gt;1000000000,ROUND(H172,2)&lt;&gt;H172),LEN(H172)&gt;0),IF(ISNUMBER(I172),OR(I172&lt;0,I172&gt;1000000000,ROUND(I172,2)&lt;&gt;I172),LEN(I172)&gt;0),IF(ISNUMBER(J172),OR(J172&lt;0,J172&gt;1000000000,ROUND(J172,2)&lt;&gt;J172),LEN(J172)&gt;0),IF(ISNUMBER(K172),OR(K172&lt;0,K172&gt;1000000000,ROUND(K172,2)&lt;&gt;K172),LEN(K172)&gt;0),IF(ISNUMBER(L172),OR(L172&lt;0,L172&gt;1000000000,ROUND(L172,2)&lt;&gt;L172),LEN(L172)&gt;0),IF(ISNUMBER(M172),OR(M172&lt;0,M172&gt;1000000000,ROUND(M172,2)&lt;&gt;M172),LEN(M172)&gt;0)),"Перевірте факт",IF(OR(AND(LEN(B172)&gt;0,'Налаштування'!G7&lt;&gt;"Готово"),AND(LEN(C172)&gt;0,'Налаштування'!G8&lt;&gt;"Готово"),AND(LEN(D172)&gt;0,'Налаштування'!G9&lt;&gt;"Готово"),AND(LEN(E172)&gt;0,'Налаштування'!G10&lt;&gt;"Готово"),AND(LEN(F172)&gt;0,'Налаштування'!G11&lt;&gt;"Готово"),AND(LEN(G172)&gt;0,'Налаштування'!G12&lt;&gt;"Готово"),AND(LEN(H172)&gt;0,'Налаштування'!G13&lt;&gt;"Готово"),AND(LEN(I172)&gt;0,'Налаштування'!G14&lt;&gt;"Готово"),AND(LEN(J172)&gt;0,'Налаштування'!G15&lt;&gt;"Готово"),AND(LEN(K172)&gt;0,'Налаштування'!G16&lt;&gt;"Готово"),AND(LEN(L172)&gt;0,'Налаштування'!G17&lt;&gt;"Готово"),AND(LEN(M172)&gt;0,'Налаштування'!G18&lt;&gt;"Готово")),"Показник не налаштовано","Готово"))))</x:f>
      </x:c>
    </x:row>
    <x:row r="173">
      <x:c r="A173" s="14" t="n">
        <x:f>IF('Налаштування'!$C$4&lt;&gt;"Готово","",IF(YEAR(DATE('Налаштування'!$B$4,1,167))='Налаштування'!$B$4,DATE('Налаштування'!$B$4,1,167),""))</x:f>
        <x:v>46189</x:v>
      </x:c>
      <x:c r="B173" s="13"/>
      <x:c r="C173" s="13"/>
      <x:c r="D173" s="13"/>
      <x:c r="E173" s="13"/>
      <x:c r="F173" s="13"/>
      <x:c r="G173" s="13"/>
      <x:c r="H173" s="13"/>
      <x:c r="I173" s="13"/>
      <x:c r="J173" s="13"/>
      <x:c r="K173" s="13"/>
      <x:c r="L173" s="13"/>
      <x:c r="M173" s="13"/>
      <x:c r="N173" s="9" t="str">
        <x:f>IF(COUNTA(B173:M173)=0,"",IF(A173="","Дата поза роком",IF(OR(IF(ISNUMBER(B173),OR(B173&lt;0,B173&gt;1000000000,ROUND(B173,2)&lt;&gt;B173),LEN(B173)&gt;0),IF(ISNUMBER(C173),OR(C173&lt;0,C173&gt;1000000000,ROUND(C173,2)&lt;&gt;C173),LEN(C173)&gt;0),IF(ISNUMBER(D173),OR(D173&lt;0,D173&gt;1000000000,ROUND(D173,2)&lt;&gt;D173),LEN(D173)&gt;0),IF(ISNUMBER(E173),OR(E173&lt;0,E173&gt;1000000000,ROUND(E173,2)&lt;&gt;E173),LEN(E173)&gt;0),IF(ISNUMBER(F173),OR(F173&lt;0,F173&gt;1000000000,ROUND(F173,2)&lt;&gt;F173),LEN(F173)&gt;0),IF(ISNUMBER(G173),OR(G173&lt;0,G173&gt;1000000000,ROUND(G173,2)&lt;&gt;G173),LEN(G173)&gt;0),IF(ISNUMBER(H173),OR(H173&lt;0,H173&gt;1000000000,ROUND(H173,2)&lt;&gt;H173),LEN(H173)&gt;0),IF(ISNUMBER(I173),OR(I173&lt;0,I173&gt;1000000000,ROUND(I173,2)&lt;&gt;I173),LEN(I173)&gt;0),IF(ISNUMBER(J173),OR(J173&lt;0,J173&gt;1000000000,ROUND(J173,2)&lt;&gt;J173),LEN(J173)&gt;0),IF(ISNUMBER(K173),OR(K173&lt;0,K173&gt;1000000000,ROUND(K173,2)&lt;&gt;K173),LEN(K173)&gt;0),IF(ISNUMBER(L173),OR(L173&lt;0,L173&gt;1000000000,ROUND(L173,2)&lt;&gt;L173),LEN(L173)&gt;0),IF(ISNUMBER(M173),OR(M173&lt;0,M173&gt;1000000000,ROUND(M173,2)&lt;&gt;M173),LEN(M173)&gt;0)),"Перевірте факт",IF(OR(AND(LEN(B173)&gt;0,'Налаштування'!G7&lt;&gt;"Готово"),AND(LEN(C173)&gt;0,'Налаштування'!G8&lt;&gt;"Готово"),AND(LEN(D173)&gt;0,'Налаштування'!G9&lt;&gt;"Готово"),AND(LEN(E173)&gt;0,'Налаштування'!G10&lt;&gt;"Готово"),AND(LEN(F173)&gt;0,'Налаштування'!G11&lt;&gt;"Готово"),AND(LEN(G173)&gt;0,'Налаштування'!G12&lt;&gt;"Готово"),AND(LEN(H173)&gt;0,'Налаштування'!G13&lt;&gt;"Готово"),AND(LEN(I173)&gt;0,'Налаштування'!G14&lt;&gt;"Готово"),AND(LEN(J173)&gt;0,'Налаштування'!G15&lt;&gt;"Готово"),AND(LEN(K173)&gt;0,'Налаштування'!G16&lt;&gt;"Готово"),AND(LEN(L173)&gt;0,'Налаштування'!G17&lt;&gt;"Готово"),AND(LEN(M173)&gt;0,'Налаштування'!G18&lt;&gt;"Готово")),"Показник не налаштовано","Готово"))))</x:f>
      </x:c>
    </x:row>
    <x:row r="174">
      <x:c r="A174" s="14" t="n">
        <x:f>IF('Налаштування'!$C$4&lt;&gt;"Готово","",IF(YEAR(DATE('Налаштування'!$B$4,1,168))='Налаштування'!$B$4,DATE('Налаштування'!$B$4,1,168),""))</x:f>
        <x:v>46190</x:v>
      </x:c>
      <x:c r="B174" s="13"/>
      <x:c r="C174" s="13"/>
      <x:c r="D174" s="13"/>
      <x:c r="E174" s="13"/>
      <x:c r="F174" s="13"/>
      <x:c r="G174" s="13"/>
      <x:c r="H174" s="13"/>
      <x:c r="I174" s="13"/>
      <x:c r="J174" s="13"/>
      <x:c r="K174" s="13"/>
      <x:c r="L174" s="13"/>
      <x:c r="M174" s="13"/>
      <x:c r="N174" s="9" t="str">
        <x:f>IF(COUNTA(B174:M174)=0,"",IF(A174="","Дата поза роком",IF(OR(IF(ISNUMBER(B174),OR(B174&lt;0,B174&gt;1000000000,ROUND(B174,2)&lt;&gt;B174),LEN(B174)&gt;0),IF(ISNUMBER(C174),OR(C174&lt;0,C174&gt;1000000000,ROUND(C174,2)&lt;&gt;C174),LEN(C174)&gt;0),IF(ISNUMBER(D174),OR(D174&lt;0,D174&gt;1000000000,ROUND(D174,2)&lt;&gt;D174),LEN(D174)&gt;0),IF(ISNUMBER(E174),OR(E174&lt;0,E174&gt;1000000000,ROUND(E174,2)&lt;&gt;E174),LEN(E174)&gt;0),IF(ISNUMBER(F174),OR(F174&lt;0,F174&gt;1000000000,ROUND(F174,2)&lt;&gt;F174),LEN(F174)&gt;0),IF(ISNUMBER(G174),OR(G174&lt;0,G174&gt;1000000000,ROUND(G174,2)&lt;&gt;G174),LEN(G174)&gt;0),IF(ISNUMBER(H174),OR(H174&lt;0,H174&gt;1000000000,ROUND(H174,2)&lt;&gt;H174),LEN(H174)&gt;0),IF(ISNUMBER(I174),OR(I174&lt;0,I174&gt;1000000000,ROUND(I174,2)&lt;&gt;I174),LEN(I174)&gt;0),IF(ISNUMBER(J174),OR(J174&lt;0,J174&gt;1000000000,ROUND(J174,2)&lt;&gt;J174),LEN(J174)&gt;0),IF(ISNUMBER(K174),OR(K174&lt;0,K174&gt;1000000000,ROUND(K174,2)&lt;&gt;K174),LEN(K174)&gt;0),IF(ISNUMBER(L174),OR(L174&lt;0,L174&gt;1000000000,ROUND(L174,2)&lt;&gt;L174),LEN(L174)&gt;0),IF(ISNUMBER(M174),OR(M174&lt;0,M174&gt;1000000000,ROUND(M174,2)&lt;&gt;M174),LEN(M174)&gt;0)),"Перевірте факт",IF(OR(AND(LEN(B174)&gt;0,'Налаштування'!G7&lt;&gt;"Готово"),AND(LEN(C174)&gt;0,'Налаштування'!G8&lt;&gt;"Готово"),AND(LEN(D174)&gt;0,'Налаштування'!G9&lt;&gt;"Готово"),AND(LEN(E174)&gt;0,'Налаштування'!G10&lt;&gt;"Готово"),AND(LEN(F174)&gt;0,'Налаштування'!G11&lt;&gt;"Готово"),AND(LEN(G174)&gt;0,'Налаштування'!G12&lt;&gt;"Готово"),AND(LEN(H174)&gt;0,'Налаштування'!G13&lt;&gt;"Готово"),AND(LEN(I174)&gt;0,'Налаштування'!G14&lt;&gt;"Готово"),AND(LEN(J174)&gt;0,'Налаштування'!G15&lt;&gt;"Готово"),AND(LEN(K174)&gt;0,'Налаштування'!G16&lt;&gt;"Готово"),AND(LEN(L174)&gt;0,'Налаштування'!G17&lt;&gt;"Готово"),AND(LEN(M174)&gt;0,'Налаштування'!G18&lt;&gt;"Готово")),"Показник не налаштовано","Готово"))))</x:f>
      </x:c>
    </x:row>
    <x:row r="175">
      <x:c r="A175" s="14" t="n">
        <x:f>IF('Налаштування'!$C$4&lt;&gt;"Готово","",IF(YEAR(DATE('Налаштування'!$B$4,1,169))='Налаштування'!$B$4,DATE('Налаштування'!$B$4,1,169),""))</x:f>
        <x:v>46191</x:v>
      </x:c>
      <x:c r="B175" s="13"/>
      <x:c r="C175" s="13"/>
      <x:c r="D175" s="13"/>
      <x:c r="E175" s="13"/>
      <x:c r="F175" s="13"/>
      <x:c r="G175" s="13"/>
      <x:c r="H175" s="13"/>
      <x:c r="I175" s="13"/>
      <x:c r="J175" s="13"/>
      <x:c r="K175" s="13"/>
      <x:c r="L175" s="13"/>
      <x:c r="M175" s="13"/>
      <x:c r="N175" s="9" t="str">
        <x:f>IF(COUNTA(B175:M175)=0,"",IF(A175="","Дата поза роком",IF(OR(IF(ISNUMBER(B175),OR(B175&lt;0,B175&gt;1000000000,ROUND(B175,2)&lt;&gt;B175),LEN(B175)&gt;0),IF(ISNUMBER(C175),OR(C175&lt;0,C175&gt;1000000000,ROUND(C175,2)&lt;&gt;C175),LEN(C175)&gt;0),IF(ISNUMBER(D175),OR(D175&lt;0,D175&gt;1000000000,ROUND(D175,2)&lt;&gt;D175),LEN(D175)&gt;0),IF(ISNUMBER(E175),OR(E175&lt;0,E175&gt;1000000000,ROUND(E175,2)&lt;&gt;E175),LEN(E175)&gt;0),IF(ISNUMBER(F175),OR(F175&lt;0,F175&gt;1000000000,ROUND(F175,2)&lt;&gt;F175),LEN(F175)&gt;0),IF(ISNUMBER(G175),OR(G175&lt;0,G175&gt;1000000000,ROUND(G175,2)&lt;&gt;G175),LEN(G175)&gt;0),IF(ISNUMBER(H175),OR(H175&lt;0,H175&gt;1000000000,ROUND(H175,2)&lt;&gt;H175),LEN(H175)&gt;0),IF(ISNUMBER(I175),OR(I175&lt;0,I175&gt;1000000000,ROUND(I175,2)&lt;&gt;I175),LEN(I175)&gt;0),IF(ISNUMBER(J175),OR(J175&lt;0,J175&gt;1000000000,ROUND(J175,2)&lt;&gt;J175),LEN(J175)&gt;0),IF(ISNUMBER(K175),OR(K175&lt;0,K175&gt;1000000000,ROUND(K175,2)&lt;&gt;K175),LEN(K175)&gt;0),IF(ISNUMBER(L175),OR(L175&lt;0,L175&gt;1000000000,ROUND(L175,2)&lt;&gt;L175),LEN(L175)&gt;0),IF(ISNUMBER(M175),OR(M175&lt;0,M175&gt;1000000000,ROUND(M175,2)&lt;&gt;M175),LEN(M175)&gt;0)),"Перевірте факт",IF(OR(AND(LEN(B175)&gt;0,'Налаштування'!G7&lt;&gt;"Готово"),AND(LEN(C175)&gt;0,'Налаштування'!G8&lt;&gt;"Готово"),AND(LEN(D175)&gt;0,'Налаштування'!G9&lt;&gt;"Готово"),AND(LEN(E175)&gt;0,'Налаштування'!G10&lt;&gt;"Готово"),AND(LEN(F175)&gt;0,'Налаштування'!G11&lt;&gt;"Готово"),AND(LEN(G175)&gt;0,'Налаштування'!G12&lt;&gt;"Готово"),AND(LEN(H175)&gt;0,'Налаштування'!G13&lt;&gt;"Готово"),AND(LEN(I175)&gt;0,'Налаштування'!G14&lt;&gt;"Готово"),AND(LEN(J175)&gt;0,'Налаштування'!G15&lt;&gt;"Готово"),AND(LEN(K175)&gt;0,'Налаштування'!G16&lt;&gt;"Готово"),AND(LEN(L175)&gt;0,'Налаштування'!G17&lt;&gt;"Готово"),AND(LEN(M175)&gt;0,'Налаштування'!G18&lt;&gt;"Готово")),"Показник не налаштовано","Готово"))))</x:f>
      </x:c>
    </x:row>
    <x:row r="176">
      <x:c r="A176" s="14" t="n">
        <x:f>IF('Налаштування'!$C$4&lt;&gt;"Готово","",IF(YEAR(DATE('Налаштування'!$B$4,1,170))='Налаштування'!$B$4,DATE('Налаштування'!$B$4,1,170),""))</x:f>
        <x:v>46192</x:v>
      </x:c>
      <x:c r="B176" s="13"/>
      <x:c r="C176" s="13"/>
      <x:c r="D176" s="13"/>
      <x:c r="E176" s="13"/>
      <x:c r="F176" s="13"/>
      <x:c r="G176" s="13"/>
      <x:c r="H176" s="13"/>
      <x:c r="I176" s="13"/>
      <x:c r="J176" s="13"/>
      <x:c r="K176" s="13"/>
      <x:c r="L176" s="13"/>
      <x:c r="M176" s="13"/>
      <x:c r="N176" s="9" t="str">
        <x:f>IF(COUNTA(B176:M176)=0,"",IF(A176="","Дата поза роком",IF(OR(IF(ISNUMBER(B176),OR(B176&lt;0,B176&gt;1000000000,ROUND(B176,2)&lt;&gt;B176),LEN(B176)&gt;0),IF(ISNUMBER(C176),OR(C176&lt;0,C176&gt;1000000000,ROUND(C176,2)&lt;&gt;C176),LEN(C176)&gt;0),IF(ISNUMBER(D176),OR(D176&lt;0,D176&gt;1000000000,ROUND(D176,2)&lt;&gt;D176),LEN(D176)&gt;0),IF(ISNUMBER(E176),OR(E176&lt;0,E176&gt;1000000000,ROUND(E176,2)&lt;&gt;E176),LEN(E176)&gt;0),IF(ISNUMBER(F176),OR(F176&lt;0,F176&gt;1000000000,ROUND(F176,2)&lt;&gt;F176),LEN(F176)&gt;0),IF(ISNUMBER(G176),OR(G176&lt;0,G176&gt;1000000000,ROUND(G176,2)&lt;&gt;G176),LEN(G176)&gt;0),IF(ISNUMBER(H176),OR(H176&lt;0,H176&gt;1000000000,ROUND(H176,2)&lt;&gt;H176),LEN(H176)&gt;0),IF(ISNUMBER(I176),OR(I176&lt;0,I176&gt;1000000000,ROUND(I176,2)&lt;&gt;I176),LEN(I176)&gt;0),IF(ISNUMBER(J176),OR(J176&lt;0,J176&gt;1000000000,ROUND(J176,2)&lt;&gt;J176),LEN(J176)&gt;0),IF(ISNUMBER(K176),OR(K176&lt;0,K176&gt;1000000000,ROUND(K176,2)&lt;&gt;K176),LEN(K176)&gt;0),IF(ISNUMBER(L176),OR(L176&lt;0,L176&gt;1000000000,ROUND(L176,2)&lt;&gt;L176),LEN(L176)&gt;0),IF(ISNUMBER(M176),OR(M176&lt;0,M176&gt;1000000000,ROUND(M176,2)&lt;&gt;M176),LEN(M176)&gt;0)),"Перевірте факт",IF(OR(AND(LEN(B176)&gt;0,'Налаштування'!G7&lt;&gt;"Готово"),AND(LEN(C176)&gt;0,'Налаштування'!G8&lt;&gt;"Готово"),AND(LEN(D176)&gt;0,'Налаштування'!G9&lt;&gt;"Готово"),AND(LEN(E176)&gt;0,'Налаштування'!G10&lt;&gt;"Готово"),AND(LEN(F176)&gt;0,'Налаштування'!G11&lt;&gt;"Готово"),AND(LEN(G176)&gt;0,'Налаштування'!G12&lt;&gt;"Готово"),AND(LEN(H176)&gt;0,'Налаштування'!G13&lt;&gt;"Готово"),AND(LEN(I176)&gt;0,'Налаштування'!G14&lt;&gt;"Готово"),AND(LEN(J176)&gt;0,'Налаштування'!G15&lt;&gt;"Готово"),AND(LEN(K176)&gt;0,'Налаштування'!G16&lt;&gt;"Готово"),AND(LEN(L176)&gt;0,'Налаштування'!G17&lt;&gt;"Готово"),AND(LEN(M176)&gt;0,'Налаштування'!G18&lt;&gt;"Готово")),"Показник не налаштовано","Готово"))))</x:f>
      </x:c>
    </x:row>
    <x:row r="177">
      <x:c r="A177" s="14" t="n">
        <x:f>IF('Налаштування'!$C$4&lt;&gt;"Готово","",IF(YEAR(DATE('Налаштування'!$B$4,1,171))='Налаштування'!$B$4,DATE('Налаштування'!$B$4,1,171),""))</x:f>
        <x:v>46193</x:v>
      </x:c>
      <x:c r="B177" s="13"/>
      <x:c r="C177" s="13"/>
      <x:c r="D177" s="13"/>
      <x:c r="E177" s="13"/>
      <x:c r="F177" s="13"/>
      <x:c r="G177" s="13"/>
      <x:c r="H177" s="13"/>
      <x:c r="I177" s="13"/>
      <x:c r="J177" s="13"/>
      <x:c r="K177" s="13"/>
      <x:c r="L177" s="13"/>
      <x:c r="M177" s="13"/>
      <x:c r="N177" s="9" t="str">
        <x:f>IF(COUNTA(B177:M177)=0,"",IF(A177="","Дата поза роком",IF(OR(IF(ISNUMBER(B177),OR(B177&lt;0,B177&gt;1000000000,ROUND(B177,2)&lt;&gt;B177),LEN(B177)&gt;0),IF(ISNUMBER(C177),OR(C177&lt;0,C177&gt;1000000000,ROUND(C177,2)&lt;&gt;C177),LEN(C177)&gt;0),IF(ISNUMBER(D177),OR(D177&lt;0,D177&gt;1000000000,ROUND(D177,2)&lt;&gt;D177),LEN(D177)&gt;0),IF(ISNUMBER(E177),OR(E177&lt;0,E177&gt;1000000000,ROUND(E177,2)&lt;&gt;E177),LEN(E177)&gt;0),IF(ISNUMBER(F177),OR(F177&lt;0,F177&gt;1000000000,ROUND(F177,2)&lt;&gt;F177),LEN(F177)&gt;0),IF(ISNUMBER(G177),OR(G177&lt;0,G177&gt;1000000000,ROUND(G177,2)&lt;&gt;G177),LEN(G177)&gt;0),IF(ISNUMBER(H177),OR(H177&lt;0,H177&gt;1000000000,ROUND(H177,2)&lt;&gt;H177),LEN(H177)&gt;0),IF(ISNUMBER(I177),OR(I177&lt;0,I177&gt;1000000000,ROUND(I177,2)&lt;&gt;I177),LEN(I177)&gt;0),IF(ISNUMBER(J177),OR(J177&lt;0,J177&gt;1000000000,ROUND(J177,2)&lt;&gt;J177),LEN(J177)&gt;0),IF(ISNUMBER(K177),OR(K177&lt;0,K177&gt;1000000000,ROUND(K177,2)&lt;&gt;K177),LEN(K177)&gt;0),IF(ISNUMBER(L177),OR(L177&lt;0,L177&gt;1000000000,ROUND(L177,2)&lt;&gt;L177),LEN(L177)&gt;0),IF(ISNUMBER(M177),OR(M177&lt;0,M177&gt;1000000000,ROUND(M177,2)&lt;&gt;M177),LEN(M177)&gt;0)),"Перевірте факт",IF(OR(AND(LEN(B177)&gt;0,'Налаштування'!G7&lt;&gt;"Готово"),AND(LEN(C177)&gt;0,'Налаштування'!G8&lt;&gt;"Готово"),AND(LEN(D177)&gt;0,'Налаштування'!G9&lt;&gt;"Готово"),AND(LEN(E177)&gt;0,'Налаштування'!G10&lt;&gt;"Готово"),AND(LEN(F177)&gt;0,'Налаштування'!G11&lt;&gt;"Готово"),AND(LEN(G177)&gt;0,'Налаштування'!G12&lt;&gt;"Готово"),AND(LEN(H177)&gt;0,'Налаштування'!G13&lt;&gt;"Готово"),AND(LEN(I177)&gt;0,'Налаштування'!G14&lt;&gt;"Готово"),AND(LEN(J177)&gt;0,'Налаштування'!G15&lt;&gt;"Готово"),AND(LEN(K177)&gt;0,'Налаштування'!G16&lt;&gt;"Готово"),AND(LEN(L177)&gt;0,'Налаштування'!G17&lt;&gt;"Готово"),AND(LEN(M177)&gt;0,'Налаштування'!G18&lt;&gt;"Готово")),"Показник не налаштовано","Готово"))))</x:f>
      </x:c>
    </x:row>
    <x:row r="178">
      <x:c r="A178" s="14" t="n">
        <x:f>IF('Налаштування'!$C$4&lt;&gt;"Готово","",IF(YEAR(DATE('Налаштування'!$B$4,1,172))='Налаштування'!$B$4,DATE('Налаштування'!$B$4,1,172),""))</x:f>
        <x:v>46194</x:v>
      </x:c>
      <x:c r="B178" s="13"/>
      <x:c r="C178" s="13"/>
      <x:c r="D178" s="13"/>
      <x:c r="E178" s="13"/>
      <x:c r="F178" s="13"/>
      <x:c r="G178" s="13"/>
      <x:c r="H178" s="13"/>
      <x:c r="I178" s="13"/>
      <x:c r="J178" s="13"/>
      <x:c r="K178" s="13"/>
      <x:c r="L178" s="13"/>
      <x:c r="M178" s="13"/>
      <x:c r="N178" s="9" t="str">
        <x:f>IF(COUNTA(B178:M178)=0,"",IF(A178="","Дата поза роком",IF(OR(IF(ISNUMBER(B178),OR(B178&lt;0,B178&gt;1000000000,ROUND(B178,2)&lt;&gt;B178),LEN(B178)&gt;0),IF(ISNUMBER(C178),OR(C178&lt;0,C178&gt;1000000000,ROUND(C178,2)&lt;&gt;C178),LEN(C178)&gt;0),IF(ISNUMBER(D178),OR(D178&lt;0,D178&gt;1000000000,ROUND(D178,2)&lt;&gt;D178),LEN(D178)&gt;0),IF(ISNUMBER(E178),OR(E178&lt;0,E178&gt;1000000000,ROUND(E178,2)&lt;&gt;E178),LEN(E178)&gt;0),IF(ISNUMBER(F178),OR(F178&lt;0,F178&gt;1000000000,ROUND(F178,2)&lt;&gt;F178),LEN(F178)&gt;0),IF(ISNUMBER(G178),OR(G178&lt;0,G178&gt;1000000000,ROUND(G178,2)&lt;&gt;G178),LEN(G178)&gt;0),IF(ISNUMBER(H178),OR(H178&lt;0,H178&gt;1000000000,ROUND(H178,2)&lt;&gt;H178),LEN(H178)&gt;0),IF(ISNUMBER(I178),OR(I178&lt;0,I178&gt;1000000000,ROUND(I178,2)&lt;&gt;I178),LEN(I178)&gt;0),IF(ISNUMBER(J178),OR(J178&lt;0,J178&gt;1000000000,ROUND(J178,2)&lt;&gt;J178),LEN(J178)&gt;0),IF(ISNUMBER(K178),OR(K178&lt;0,K178&gt;1000000000,ROUND(K178,2)&lt;&gt;K178),LEN(K178)&gt;0),IF(ISNUMBER(L178),OR(L178&lt;0,L178&gt;1000000000,ROUND(L178,2)&lt;&gt;L178),LEN(L178)&gt;0),IF(ISNUMBER(M178),OR(M178&lt;0,M178&gt;1000000000,ROUND(M178,2)&lt;&gt;M178),LEN(M178)&gt;0)),"Перевірте факт",IF(OR(AND(LEN(B178)&gt;0,'Налаштування'!G7&lt;&gt;"Готово"),AND(LEN(C178)&gt;0,'Налаштування'!G8&lt;&gt;"Готово"),AND(LEN(D178)&gt;0,'Налаштування'!G9&lt;&gt;"Готово"),AND(LEN(E178)&gt;0,'Налаштування'!G10&lt;&gt;"Готово"),AND(LEN(F178)&gt;0,'Налаштування'!G11&lt;&gt;"Готово"),AND(LEN(G178)&gt;0,'Налаштування'!G12&lt;&gt;"Готово"),AND(LEN(H178)&gt;0,'Налаштування'!G13&lt;&gt;"Готово"),AND(LEN(I178)&gt;0,'Налаштування'!G14&lt;&gt;"Готово"),AND(LEN(J178)&gt;0,'Налаштування'!G15&lt;&gt;"Готово"),AND(LEN(K178)&gt;0,'Налаштування'!G16&lt;&gt;"Готово"),AND(LEN(L178)&gt;0,'Налаштування'!G17&lt;&gt;"Готово"),AND(LEN(M178)&gt;0,'Налаштування'!G18&lt;&gt;"Готово")),"Показник не налаштовано","Готово"))))</x:f>
      </x:c>
    </x:row>
    <x:row r="179">
      <x:c r="A179" s="14" t="n">
        <x:f>IF('Налаштування'!$C$4&lt;&gt;"Готово","",IF(YEAR(DATE('Налаштування'!$B$4,1,173))='Налаштування'!$B$4,DATE('Налаштування'!$B$4,1,173),""))</x:f>
        <x:v>46195</x:v>
      </x:c>
      <x:c r="B179" s="13"/>
      <x:c r="C179" s="13"/>
      <x:c r="D179" s="13"/>
      <x:c r="E179" s="13"/>
      <x:c r="F179" s="13"/>
      <x:c r="G179" s="13"/>
      <x:c r="H179" s="13"/>
      <x:c r="I179" s="13"/>
      <x:c r="J179" s="13"/>
      <x:c r="K179" s="13"/>
      <x:c r="L179" s="13"/>
      <x:c r="M179" s="13"/>
      <x:c r="N179" s="9" t="str">
        <x:f>IF(COUNTA(B179:M179)=0,"",IF(A179="","Дата поза роком",IF(OR(IF(ISNUMBER(B179),OR(B179&lt;0,B179&gt;1000000000,ROUND(B179,2)&lt;&gt;B179),LEN(B179)&gt;0),IF(ISNUMBER(C179),OR(C179&lt;0,C179&gt;1000000000,ROUND(C179,2)&lt;&gt;C179),LEN(C179)&gt;0),IF(ISNUMBER(D179),OR(D179&lt;0,D179&gt;1000000000,ROUND(D179,2)&lt;&gt;D179),LEN(D179)&gt;0),IF(ISNUMBER(E179),OR(E179&lt;0,E179&gt;1000000000,ROUND(E179,2)&lt;&gt;E179),LEN(E179)&gt;0),IF(ISNUMBER(F179),OR(F179&lt;0,F179&gt;1000000000,ROUND(F179,2)&lt;&gt;F179),LEN(F179)&gt;0),IF(ISNUMBER(G179),OR(G179&lt;0,G179&gt;1000000000,ROUND(G179,2)&lt;&gt;G179),LEN(G179)&gt;0),IF(ISNUMBER(H179),OR(H179&lt;0,H179&gt;1000000000,ROUND(H179,2)&lt;&gt;H179),LEN(H179)&gt;0),IF(ISNUMBER(I179),OR(I179&lt;0,I179&gt;1000000000,ROUND(I179,2)&lt;&gt;I179),LEN(I179)&gt;0),IF(ISNUMBER(J179),OR(J179&lt;0,J179&gt;1000000000,ROUND(J179,2)&lt;&gt;J179),LEN(J179)&gt;0),IF(ISNUMBER(K179),OR(K179&lt;0,K179&gt;1000000000,ROUND(K179,2)&lt;&gt;K179),LEN(K179)&gt;0),IF(ISNUMBER(L179),OR(L179&lt;0,L179&gt;1000000000,ROUND(L179,2)&lt;&gt;L179),LEN(L179)&gt;0),IF(ISNUMBER(M179),OR(M179&lt;0,M179&gt;1000000000,ROUND(M179,2)&lt;&gt;M179),LEN(M179)&gt;0)),"Перевірте факт",IF(OR(AND(LEN(B179)&gt;0,'Налаштування'!G7&lt;&gt;"Готово"),AND(LEN(C179)&gt;0,'Налаштування'!G8&lt;&gt;"Готово"),AND(LEN(D179)&gt;0,'Налаштування'!G9&lt;&gt;"Готово"),AND(LEN(E179)&gt;0,'Налаштування'!G10&lt;&gt;"Готово"),AND(LEN(F179)&gt;0,'Налаштування'!G11&lt;&gt;"Готово"),AND(LEN(G179)&gt;0,'Налаштування'!G12&lt;&gt;"Готово"),AND(LEN(H179)&gt;0,'Налаштування'!G13&lt;&gt;"Готово"),AND(LEN(I179)&gt;0,'Налаштування'!G14&lt;&gt;"Готово"),AND(LEN(J179)&gt;0,'Налаштування'!G15&lt;&gt;"Готово"),AND(LEN(K179)&gt;0,'Налаштування'!G16&lt;&gt;"Готово"),AND(LEN(L179)&gt;0,'Налаштування'!G17&lt;&gt;"Готово"),AND(LEN(M179)&gt;0,'Налаштування'!G18&lt;&gt;"Готово")),"Показник не налаштовано","Готово"))))</x:f>
      </x:c>
    </x:row>
    <x:row r="180">
      <x:c r="A180" s="14" t="n">
        <x:f>IF('Налаштування'!$C$4&lt;&gt;"Готово","",IF(YEAR(DATE('Налаштування'!$B$4,1,174))='Налаштування'!$B$4,DATE('Налаштування'!$B$4,1,174),""))</x:f>
        <x:v>46196</x:v>
      </x:c>
      <x:c r="B180" s="13"/>
      <x:c r="C180" s="13"/>
      <x:c r="D180" s="13"/>
      <x:c r="E180" s="13"/>
      <x:c r="F180" s="13"/>
      <x:c r="G180" s="13"/>
      <x:c r="H180" s="13"/>
      <x:c r="I180" s="13"/>
      <x:c r="J180" s="13"/>
      <x:c r="K180" s="13"/>
      <x:c r="L180" s="13"/>
      <x:c r="M180" s="13"/>
      <x:c r="N180" s="9" t="str">
        <x:f>IF(COUNTA(B180:M180)=0,"",IF(A180="","Дата поза роком",IF(OR(IF(ISNUMBER(B180),OR(B180&lt;0,B180&gt;1000000000,ROUND(B180,2)&lt;&gt;B180),LEN(B180)&gt;0),IF(ISNUMBER(C180),OR(C180&lt;0,C180&gt;1000000000,ROUND(C180,2)&lt;&gt;C180),LEN(C180)&gt;0),IF(ISNUMBER(D180),OR(D180&lt;0,D180&gt;1000000000,ROUND(D180,2)&lt;&gt;D180),LEN(D180)&gt;0),IF(ISNUMBER(E180),OR(E180&lt;0,E180&gt;1000000000,ROUND(E180,2)&lt;&gt;E180),LEN(E180)&gt;0),IF(ISNUMBER(F180),OR(F180&lt;0,F180&gt;1000000000,ROUND(F180,2)&lt;&gt;F180),LEN(F180)&gt;0),IF(ISNUMBER(G180),OR(G180&lt;0,G180&gt;1000000000,ROUND(G180,2)&lt;&gt;G180),LEN(G180)&gt;0),IF(ISNUMBER(H180),OR(H180&lt;0,H180&gt;1000000000,ROUND(H180,2)&lt;&gt;H180),LEN(H180)&gt;0),IF(ISNUMBER(I180),OR(I180&lt;0,I180&gt;1000000000,ROUND(I180,2)&lt;&gt;I180),LEN(I180)&gt;0),IF(ISNUMBER(J180),OR(J180&lt;0,J180&gt;1000000000,ROUND(J180,2)&lt;&gt;J180),LEN(J180)&gt;0),IF(ISNUMBER(K180),OR(K180&lt;0,K180&gt;1000000000,ROUND(K180,2)&lt;&gt;K180),LEN(K180)&gt;0),IF(ISNUMBER(L180),OR(L180&lt;0,L180&gt;1000000000,ROUND(L180,2)&lt;&gt;L180),LEN(L180)&gt;0),IF(ISNUMBER(M180),OR(M180&lt;0,M180&gt;1000000000,ROUND(M180,2)&lt;&gt;M180),LEN(M180)&gt;0)),"Перевірте факт",IF(OR(AND(LEN(B180)&gt;0,'Налаштування'!G7&lt;&gt;"Готово"),AND(LEN(C180)&gt;0,'Налаштування'!G8&lt;&gt;"Готово"),AND(LEN(D180)&gt;0,'Налаштування'!G9&lt;&gt;"Готово"),AND(LEN(E180)&gt;0,'Налаштування'!G10&lt;&gt;"Готово"),AND(LEN(F180)&gt;0,'Налаштування'!G11&lt;&gt;"Готово"),AND(LEN(G180)&gt;0,'Налаштування'!G12&lt;&gt;"Готово"),AND(LEN(H180)&gt;0,'Налаштування'!G13&lt;&gt;"Готово"),AND(LEN(I180)&gt;0,'Налаштування'!G14&lt;&gt;"Готово"),AND(LEN(J180)&gt;0,'Налаштування'!G15&lt;&gt;"Готово"),AND(LEN(K180)&gt;0,'Налаштування'!G16&lt;&gt;"Готово"),AND(LEN(L180)&gt;0,'Налаштування'!G17&lt;&gt;"Готово"),AND(LEN(M180)&gt;0,'Налаштування'!G18&lt;&gt;"Готово")),"Показник не налаштовано","Готово"))))</x:f>
      </x:c>
    </x:row>
    <x:row r="181">
      <x:c r="A181" s="14" t="n">
        <x:f>IF('Налаштування'!$C$4&lt;&gt;"Готово","",IF(YEAR(DATE('Налаштування'!$B$4,1,175))='Налаштування'!$B$4,DATE('Налаштування'!$B$4,1,175),""))</x:f>
        <x:v>46197</x:v>
      </x:c>
      <x:c r="B181" s="13"/>
      <x:c r="C181" s="13"/>
      <x:c r="D181" s="13"/>
      <x:c r="E181" s="13"/>
      <x:c r="F181" s="13"/>
      <x:c r="G181" s="13"/>
      <x:c r="H181" s="13"/>
      <x:c r="I181" s="13"/>
      <x:c r="J181" s="13"/>
      <x:c r="K181" s="13"/>
      <x:c r="L181" s="13"/>
      <x:c r="M181" s="13"/>
      <x:c r="N181" s="9" t="str">
        <x:f>IF(COUNTA(B181:M181)=0,"",IF(A181="","Дата поза роком",IF(OR(IF(ISNUMBER(B181),OR(B181&lt;0,B181&gt;1000000000,ROUND(B181,2)&lt;&gt;B181),LEN(B181)&gt;0),IF(ISNUMBER(C181),OR(C181&lt;0,C181&gt;1000000000,ROUND(C181,2)&lt;&gt;C181),LEN(C181)&gt;0),IF(ISNUMBER(D181),OR(D181&lt;0,D181&gt;1000000000,ROUND(D181,2)&lt;&gt;D181),LEN(D181)&gt;0),IF(ISNUMBER(E181),OR(E181&lt;0,E181&gt;1000000000,ROUND(E181,2)&lt;&gt;E181),LEN(E181)&gt;0),IF(ISNUMBER(F181),OR(F181&lt;0,F181&gt;1000000000,ROUND(F181,2)&lt;&gt;F181),LEN(F181)&gt;0),IF(ISNUMBER(G181),OR(G181&lt;0,G181&gt;1000000000,ROUND(G181,2)&lt;&gt;G181),LEN(G181)&gt;0),IF(ISNUMBER(H181),OR(H181&lt;0,H181&gt;1000000000,ROUND(H181,2)&lt;&gt;H181),LEN(H181)&gt;0),IF(ISNUMBER(I181),OR(I181&lt;0,I181&gt;1000000000,ROUND(I181,2)&lt;&gt;I181),LEN(I181)&gt;0),IF(ISNUMBER(J181),OR(J181&lt;0,J181&gt;1000000000,ROUND(J181,2)&lt;&gt;J181),LEN(J181)&gt;0),IF(ISNUMBER(K181),OR(K181&lt;0,K181&gt;1000000000,ROUND(K181,2)&lt;&gt;K181),LEN(K181)&gt;0),IF(ISNUMBER(L181),OR(L181&lt;0,L181&gt;1000000000,ROUND(L181,2)&lt;&gt;L181),LEN(L181)&gt;0),IF(ISNUMBER(M181),OR(M181&lt;0,M181&gt;1000000000,ROUND(M181,2)&lt;&gt;M181),LEN(M181)&gt;0)),"Перевірте факт",IF(OR(AND(LEN(B181)&gt;0,'Налаштування'!G7&lt;&gt;"Готово"),AND(LEN(C181)&gt;0,'Налаштування'!G8&lt;&gt;"Готово"),AND(LEN(D181)&gt;0,'Налаштування'!G9&lt;&gt;"Готово"),AND(LEN(E181)&gt;0,'Налаштування'!G10&lt;&gt;"Готово"),AND(LEN(F181)&gt;0,'Налаштування'!G11&lt;&gt;"Готово"),AND(LEN(G181)&gt;0,'Налаштування'!G12&lt;&gt;"Готово"),AND(LEN(H181)&gt;0,'Налаштування'!G13&lt;&gt;"Готово"),AND(LEN(I181)&gt;0,'Налаштування'!G14&lt;&gt;"Готово"),AND(LEN(J181)&gt;0,'Налаштування'!G15&lt;&gt;"Готово"),AND(LEN(K181)&gt;0,'Налаштування'!G16&lt;&gt;"Готово"),AND(LEN(L181)&gt;0,'Налаштування'!G17&lt;&gt;"Готово"),AND(LEN(M181)&gt;0,'Налаштування'!G18&lt;&gt;"Готово")),"Показник не налаштовано","Готово"))))</x:f>
      </x:c>
    </x:row>
    <x:row r="182">
      <x:c r="A182" s="14" t="n">
        <x:f>IF('Налаштування'!$C$4&lt;&gt;"Готово","",IF(YEAR(DATE('Налаштування'!$B$4,1,176))='Налаштування'!$B$4,DATE('Налаштування'!$B$4,1,176),""))</x:f>
        <x:v>46198</x:v>
      </x:c>
      <x:c r="B182" s="13"/>
      <x:c r="C182" s="13"/>
      <x:c r="D182" s="13"/>
      <x:c r="E182" s="13"/>
      <x:c r="F182" s="13"/>
      <x:c r="G182" s="13"/>
      <x:c r="H182" s="13"/>
      <x:c r="I182" s="13"/>
      <x:c r="J182" s="13"/>
      <x:c r="K182" s="13"/>
      <x:c r="L182" s="13"/>
      <x:c r="M182" s="13"/>
      <x:c r="N182" s="9" t="str">
        <x:f>IF(COUNTA(B182:M182)=0,"",IF(A182="","Дата поза роком",IF(OR(IF(ISNUMBER(B182),OR(B182&lt;0,B182&gt;1000000000,ROUND(B182,2)&lt;&gt;B182),LEN(B182)&gt;0),IF(ISNUMBER(C182),OR(C182&lt;0,C182&gt;1000000000,ROUND(C182,2)&lt;&gt;C182),LEN(C182)&gt;0),IF(ISNUMBER(D182),OR(D182&lt;0,D182&gt;1000000000,ROUND(D182,2)&lt;&gt;D182),LEN(D182)&gt;0),IF(ISNUMBER(E182),OR(E182&lt;0,E182&gt;1000000000,ROUND(E182,2)&lt;&gt;E182),LEN(E182)&gt;0),IF(ISNUMBER(F182),OR(F182&lt;0,F182&gt;1000000000,ROUND(F182,2)&lt;&gt;F182),LEN(F182)&gt;0),IF(ISNUMBER(G182),OR(G182&lt;0,G182&gt;1000000000,ROUND(G182,2)&lt;&gt;G182),LEN(G182)&gt;0),IF(ISNUMBER(H182),OR(H182&lt;0,H182&gt;1000000000,ROUND(H182,2)&lt;&gt;H182),LEN(H182)&gt;0),IF(ISNUMBER(I182),OR(I182&lt;0,I182&gt;1000000000,ROUND(I182,2)&lt;&gt;I182),LEN(I182)&gt;0),IF(ISNUMBER(J182),OR(J182&lt;0,J182&gt;1000000000,ROUND(J182,2)&lt;&gt;J182),LEN(J182)&gt;0),IF(ISNUMBER(K182),OR(K182&lt;0,K182&gt;1000000000,ROUND(K182,2)&lt;&gt;K182),LEN(K182)&gt;0),IF(ISNUMBER(L182),OR(L182&lt;0,L182&gt;1000000000,ROUND(L182,2)&lt;&gt;L182),LEN(L182)&gt;0),IF(ISNUMBER(M182),OR(M182&lt;0,M182&gt;1000000000,ROUND(M182,2)&lt;&gt;M182),LEN(M182)&gt;0)),"Перевірте факт",IF(OR(AND(LEN(B182)&gt;0,'Налаштування'!G7&lt;&gt;"Готово"),AND(LEN(C182)&gt;0,'Налаштування'!G8&lt;&gt;"Готово"),AND(LEN(D182)&gt;0,'Налаштування'!G9&lt;&gt;"Готово"),AND(LEN(E182)&gt;0,'Налаштування'!G10&lt;&gt;"Готово"),AND(LEN(F182)&gt;0,'Налаштування'!G11&lt;&gt;"Готово"),AND(LEN(G182)&gt;0,'Налаштування'!G12&lt;&gt;"Готово"),AND(LEN(H182)&gt;0,'Налаштування'!G13&lt;&gt;"Готово"),AND(LEN(I182)&gt;0,'Налаштування'!G14&lt;&gt;"Готово"),AND(LEN(J182)&gt;0,'Налаштування'!G15&lt;&gt;"Готово"),AND(LEN(K182)&gt;0,'Налаштування'!G16&lt;&gt;"Готово"),AND(LEN(L182)&gt;0,'Налаштування'!G17&lt;&gt;"Готово"),AND(LEN(M182)&gt;0,'Налаштування'!G18&lt;&gt;"Готово")),"Показник не налаштовано","Готово"))))</x:f>
      </x:c>
    </x:row>
    <x:row r="183">
      <x:c r="A183" s="14" t="n">
        <x:f>IF('Налаштування'!$C$4&lt;&gt;"Готово","",IF(YEAR(DATE('Налаштування'!$B$4,1,177))='Налаштування'!$B$4,DATE('Налаштування'!$B$4,1,177),""))</x:f>
        <x:v>46199</x:v>
      </x:c>
      <x:c r="B183" s="13"/>
      <x:c r="C183" s="13"/>
      <x:c r="D183" s="13"/>
      <x:c r="E183" s="13"/>
      <x:c r="F183" s="13"/>
      <x:c r="G183" s="13"/>
      <x:c r="H183" s="13"/>
      <x:c r="I183" s="13"/>
      <x:c r="J183" s="13"/>
      <x:c r="K183" s="13"/>
      <x:c r="L183" s="13"/>
      <x:c r="M183" s="13"/>
      <x:c r="N183" s="9" t="str">
        <x:f>IF(COUNTA(B183:M183)=0,"",IF(A183="","Дата поза роком",IF(OR(IF(ISNUMBER(B183),OR(B183&lt;0,B183&gt;1000000000,ROUND(B183,2)&lt;&gt;B183),LEN(B183)&gt;0),IF(ISNUMBER(C183),OR(C183&lt;0,C183&gt;1000000000,ROUND(C183,2)&lt;&gt;C183),LEN(C183)&gt;0),IF(ISNUMBER(D183),OR(D183&lt;0,D183&gt;1000000000,ROUND(D183,2)&lt;&gt;D183),LEN(D183)&gt;0),IF(ISNUMBER(E183),OR(E183&lt;0,E183&gt;1000000000,ROUND(E183,2)&lt;&gt;E183),LEN(E183)&gt;0),IF(ISNUMBER(F183),OR(F183&lt;0,F183&gt;1000000000,ROUND(F183,2)&lt;&gt;F183),LEN(F183)&gt;0),IF(ISNUMBER(G183),OR(G183&lt;0,G183&gt;1000000000,ROUND(G183,2)&lt;&gt;G183),LEN(G183)&gt;0),IF(ISNUMBER(H183),OR(H183&lt;0,H183&gt;1000000000,ROUND(H183,2)&lt;&gt;H183),LEN(H183)&gt;0),IF(ISNUMBER(I183),OR(I183&lt;0,I183&gt;1000000000,ROUND(I183,2)&lt;&gt;I183),LEN(I183)&gt;0),IF(ISNUMBER(J183),OR(J183&lt;0,J183&gt;1000000000,ROUND(J183,2)&lt;&gt;J183),LEN(J183)&gt;0),IF(ISNUMBER(K183),OR(K183&lt;0,K183&gt;1000000000,ROUND(K183,2)&lt;&gt;K183),LEN(K183)&gt;0),IF(ISNUMBER(L183),OR(L183&lt;0,L183&gt;1000000000,ROUND(L183,2)&lt;&gt;L183),LEN(L183)&gt;0),IF(ISNUMBER(M183),OR(M183&lt;0,M183&gt;1000000000,ROUND(M183,2)&lt;&gt;M183),LEN(M183)&gt;0)),"Перевірте факт",IF(OR(AND(LEN(B183)&gt;0,'Налаштування'!G7&lt;&gt;"Готово"),AND(LEN(C183)&gt;0,'Налаштування'!G8&lt;&gt;"Готово"),AND(LEN(D183)&gt;0,'Налаштування'!G9&lt;&gt;"Готово"),AND(LEN(E183)&gt;0,'Налаштування'!G10&lt;&gt;"Готово"),AND(LEN(F183)&gt;0,'Налаштування'!G11&lt;&gt;"Готово"),AND(LEN(G183)&gt;0,'Налаштування'!G12&lt;&gt;"Готово"),AND(LEN(H183)&gt;0,'Налаштування'!G13&lt;&gt;"Готово"),AND(LEN(I183)&gt;0,'Налаштування'!G14&lt;&gt;"Готово"),AND(LEN(J183)&gt;0,'Налаштування'!G15&lt;&gt;"Готово"),AND(LEN(K183)&gt;0,'Налаштування'!G16&lt;&gt;"Готово"),AND(LEN(L183)&gt;0,'Налаштування'!G17&lt;&gt;"Готово"),AND(LEN(M183)&gt;0,'Налаштування'!G18&lt;&gt;"Готово")),"Показник не налаштовано","Готово"))))</x:f>
      </x:c>
    </x:row>
    <x:row r="184">
      <x:c r="A184" s="14" t="n">
        <x:f>IF('Налаштування'!$C$4&lt;&gt;"Готово","",IF(YEAR(DATE('Налаштування'!$B$4,1,178))='Налаштування'!$B$4,DATE('Налаштування'!$B$4,1,178),""))</x:f>
        <x:v>46200</x:v>
      </x:c>
      <x:c r="B184" s="13"/>
      <x:c r="C184" s="13"/>
      <x:c r="D184" s="13"/>
      <x:c r="E184" s="13"/>
      <x:c r="F184" s="13"/>
      <x:c r="G184" s="13"/>
      <x:c r="H184" s="13"/>
      <x:c r="I184" s="13"/>
      <x:c r="J184" s="13"/>
      <x:c r="K184" s="13"/>
      <x:c r="L184" s="13"/>
      <x:c r="M184" s="13"/>
      <x:c r="N184" s="9" t="str">
        <x:f>IF(COUNTA(B184:M184)=0,"",IF(A184="","Дата поза роком",IF(OR(IF(ISNUMBER(B184),OR(B184&lt;0,B184&gt;1000000000,ROUND(B184,2)&lt;&gt;B184),LEN(B184)&gt;0),IF(ISNUMBER(C184),OR(C184&lt;0,C184&gt;1000000000,ROUND(C184,2)&lt;&gt;C184),LEN(C184)&gt;0),IF(ISNUMBER(D184),OR(D184&lt;0,D184&gt;1000000000,ROUND(D184,2)&lt;&gt;D184),LEN(D184)&gt;0),IF(ISNUMBER(E184),OR(E184&lt;0,E184&gt;1000000000,ROUND(E184,2)&lt;&gt;E184),LEN(E184)&gt;0),IF(ISNUMBER(F184),OR(F184&lt;0,F184&gt;1000000000,ROUND(F184,2)&lt;&gt;F184),LEN(F184)&gt;0),IF(ISNUMBER(G184),OR(G184&lt;0,G184&gt;1000000000,ROUND(G184,2)&lt;&gt;G184),LEN(G184)&gt;0),IF(ISNUMBER(H184),OR(H184&lt;0,H184&gt;1000000000,ROUND(H184,2)&lt;&gt;H184),LEN(H184)&gt;0),IF(ISNUMBER(I184),OR(I184&lt;0,I184&gt;1000000000,ROUND(I184,2)&lt;&gt;I184),LEN(I184)&gt;0),IF(ISNUMBER(J184),OR(J184&lt;0,J184&gt;1000000000,ROUND(J184,2)&lt;&gt;J184),LEN(J184)&gt;0),IF(ISNUMBER(K184),OR(K184&lt;0,K184&gt;1000000000,ROUND(K184,2)&lt;&gt;K184),LEN(K184)&gt;0),IF(ISNUMBER(L184),OR(L184&lt;0,L184&gt;1000000000,ROUND(L184,2)&lt;&gt;L184),LEN(L184)&gt;0),IF(ISNUMBER(M184),OR(M184&lt;0,M184&gt;1000000000,ROUND(M184,2)&lt;&gt;M184),LEN(M184)&gt;0)),"Перевірте факт",IF(OR(AND(LEN(B184)&gt;0,'Налаштування'!G7&lt;&gt;"Готово"),AND(LEN(C184)&gt;0,'Налаштування'!G8&lt;&gt;"Готово"),AND(LEN(D184)&gt;0,'Налаштування'!G9&lt;&gt;"Готово"),AND(LEN(E184)&gt;0,'Налаштування'!G10&lt;&gt;"Готово"),AND(LEN(F184)&gt;0,'Налаштування'!G11&lt;&gt;"Готово"),AND(LEN(G184)&gt;0,'Налаштування'!G12&lt;&gt;"Готово"),AND(LEN(H184)&gt;0,'Налаштування'!G13&lt;&gt;"Готово"),AND(LEN(I184)&gt;0,'Налаштування'!G14&lt;&gt;"Готово"),AND(LEN(J184)&gt;0,'Налаштування'!G15&lt;&gt;"Готово"),AND(LEN(K184)&gt;0,'Налаштування'!G16&lt;&gt;"Готово"),AND(LEN(L184)&gt;0,'Налаштування'!G17&lt;&gt;"Готово"),AND(LEN(M184)&gt;0,'Налаштування'!G18&lt;&gt;"Готово")),"Показник не налаштовано","Готово"))))</x:f>
      </x:c>
    </x:row>
    <x:row r="185">
      <x:c r="A185" s="14" t="n">
        <x:f>IF('Налаштування'!$C$4&lt;&gt;"Готово","",IF(YEAR(DATE('Налаштування'!$B$4,1,179))='Налаштування'!$B$4,DATE('Налаштування'!$B$4,1,179),""))</x:f>
        <x:v>46201</x:v>
      </x:c>
      <x:c r="B185" s="13"/>
      <x:c r="C185" s="13"/>
      <x:c r="D185" s="13"/>
      <x:c r="E185" s="13"/>
      <x:c r="F185" s="13"/>
      <x:c r="G185" s="13"/>
      <x:c r="H185" s="13"/>
      <x:c r="I185" s="13"/>
      <x:c r="J185" s="13"/>
      <x:c r="K185" s="13"/>
      <x:c r="L185" s="13"/>
      <x:c r="M185" s="13"/>
      <x:c r="N185" s="9" t="str">
        <x:f>IF(COUNTA(B185:M185)=0,"",IF(A185="","Дата поза роком",IF(OR(IF(ISNUMBER(B185),OR(B185&lt;0,B185&gt;1000000000,ROUND(B185,2)&lt;&gt;B185),LEN(B185)&gt;0),IF(ISNUMBER(C185),OR(C185&lt;0,C185&gt;1000000000,ROUND(C185,2)&lt;&gt;C185),LEN(C185)&gt;0),IF(ISNUMBER(D185),OR(D185&lt;0,D185&gt;1000000000,ROUND(D185,2)&lt;&gt;D185),LEN(D185)&gt;0),IF(ISNUMBER(E185),OR(E185&lt;0,E185&gt;1000000000,ROUND(E185,2)&lt;&gt;E185),LEN(E185)&gt;0),IF(ISNUMBER(F185),OR(F185&lt;0,F185&gt;1000000000,ROUND(F185,2)&lt;&gt;F185),LEN(F185)&gt;0),IF(ISNUMBER(G185),OR(G185&lt;0,G185&gt;1000000000,ROUND(G185,2)&lt;&gt;G185),LEN(G185)&gt;0),IF(ISNUMBER(H185),OR(H185&lt;0,H185&gt;1000000000,ROUND(H185,2)&lt;&gt;H185),LEN(H185)&gt;0),IF(ISNUMBER(I185),OR(I185&lt;0,I185&gt;1000000000,ROUND(I185,2)&lt;&gt;I185),LEN(I185)&gt;0),IF(ISNUMBER(J185),OR(J185&lt;0,J185&gt;1000000000,ROUND(J185,2)&lt;&gt;J185),LEN(J185)&gt;0),IF(ISNUMBER(K185),OR(K185&lt;0,K185&gt;1000000000,ROUND(K185,2)&lt;&gt;K185),LEN(K185)&gt;0),IF(ISNUMBER(L185),OR(L185&lt;0,L185&gt;1000000000,ROUND(L185,2)&lt;&gt;L185),LEN(L185)&gt;0),IF(ISNUMBER(M185),OR(M185&lt;0,M185&gt;1000000000,ROUND(M185,2)&lt;&gt;M185),LEN(M185)&gt;0)),"Перевірте факт",IF(OR(AND(LEN(B185)&gt;0,'Налаштування'!G7&lt;&gt;"Готово"),AND(LEN(C185)&gt;0,'Налаштування'!G8&lt;&gt;"Готово"),AND(LEN(D185)&gt;0,'Налаштування'!G9&lt;&gt;"Готово"),AND(LEN(E185)&gt;0,'Налаштування'!G10&lt;&gt;"Готово"),AND(LEN(F185)&gt;0,'Налаштування'!G11&lt;&gt;"Готово"),AND(LEN(G185)&gt;0,'Налаштування'!G12&lt;&gt;"Готово"),AND(LEN(H185)&gt;0,'Налаштування'!G13&lt;&gt;"Готово"),AND(LEN(I185)&gt;0,'Налаштування'!G14&lt;&gt;"Готово"),AND(LEN(J185)&gt;0,'Налаштування'!G15&lt;&gt;"Готово"),AND(LEN(K185)&gt;0,'Налаштування'!G16&lt;&gt;"Готово"),AND(LEN(L185)&gt;0,'Налаштування'!G17&lt;&gt;"Готово"),AND(LEN(M185)&gt;0,'Налаштування'!G18&lt;&gt;"Готово")),"Показник не налаштовано","Готово"))))</x:f>
      </x:c>
    </x:row>
    <x:row r="186">
      <x:c r="A186" s="14" t="n">
        <x:f>IF('Налаштування'!$C$4&lt;&gt;"Готово","",IF(YEAR(DATE('Налаштування'!$B$4,1,180))='Налаштування'!$B$4,DATE('Налаштування'!$B$4,1,180),""))</x:f>
        <x:v>46202</x:v>
      </x:c>
      <x:c r="B186" s="13"/>
      <x:c r="C186" s="13"/>
      <x:c r="D186" s="13"/>
      <x:c r="E186" s="13"/>
      <x:c r="F186" s="13"/>
      <x:c r="G186" s="13"/>
      <x:c r="H186" s="13"/>
      <x:c r="I186" s="13"/>
      <x:c r="J186" s="13"/>
      <x:c r="K186" s="13"/>
      <x:c r="L186" s="13"/>
      <x:c r="M186" s="13"/>
      <x:c r="N186" s="9" t="str">
        <x:f>IF(COUNTA(B186:M186)=0,"",IF(A186="","Дата поза роком",IF(OR(IF(ISNUMBER(B186),OR(B186&lt;0,B186&gt;1000000000,ROUND(B186,2)&lt;&gt;B186),LEN(B186)&gt;0),IF(ISNUMBER(C186),OR(C186&lt;0,C186&gt;1000000000,ROUND(C186,2)&lt;&gt;C186),LEN(C186)&gt;0),IF(ISNUMBER(D186),OR(D186&lt;0,D186&gt;1000000000,ROUND(D186,2)&lt;&gt;D186),LEN(D186)&gt;0),IF(ISNUMBER(E186),OR(E186&lt;0,E186&gt;1000000000,ROUND(E186,2)&lt;&gt;E186),LEN(E186)&gt;0),IF(ISNUMBER(F186),OR(F186&lt;0,F186&gt;1000000000,ROUND(F186,2)&lt;&gt;F186),LEN(F186)&gt;0),IF(ISNUMBER(G186),OR(G186&lt;0,G186&gt;1000000000,ROUND(G186,2)&lt;&gt;G186),LEN(G186)&gt;0),IF(ISNUMBER(H186),OR(H186&lt;0,H186&gt;1000000000,ROUND(H186,2)&lt;&gt;H186),LEN(H186)&gt;0),IF(ISNUMBER(I186),OR(I186&lt;0,I186&gt;1000000000,ROUND(I186,2)&lt;&gt;I186),LEN(I186)&gt;0),IF(ISNUMBER(J186),OR(J186&lt;0,J186&gt;1000000000,ROUND(J186,2)&lt;&gt;J186),LEN(J186)&gt;0),IF(ISNUMBER(K186),OR(K186&lt;0,K186&gt;1000000000,ROUND(K186,2)&lt;&gt;K186),LEN(K186)&gt;0),IF(ISNUMBER(L186),OR(L186&lt;0,L186&gt;1000000000,ROUND(L186,2)&lt;&gt;L186),LEN(L186)&gt;0),IF(ISNUMBER(M186),OR(M186&lt;0,M186&gt;1000000000,ROUND(M186,2)&lt;&gt;M186),LEN(M186)&gt;0)),"Перевірте факт",IF(OR(AND(LEN(B186)&gt;0,'Налаштування'!G7&lt;&gt;"Готово"),AND(LEN(C186)&gt;0,'Налаштування'!G8&lt;&gt;"Готово"),AND(LEN(D186)&gt;0,'Налаштування'!G9&lt;&gt;"Готово"),AND(LEN(E186)&gt;0,'Налаштування'!G10&lt;&gt;"Готово"),AND(LEN(F186)&gt;0,'Налаштування'!G11&lt;&gt;"Готово"),AND(LEN(G186)&gt;0,'Налаштування'!G12&lt;&gt;"Готово"),AND(LEN(H186)&gt;0,'Налаштування'!G13&lt;&gt;"Готово"),AND(LEN(I186)&gt;0,'Налаштування'!G14&lt;&gt;"Готово"),AND(LEN(J186)&gt;0,'Налаштування'!G15&lt;&gt;"Готово"),AND(LEN(K186)&gt;0,'Налаштування'!G16&lt;&gt;"Готово"),AND(LEN(L186)&gt;0,'Налаштування'!G17&lt;&gt;"Готово"),AND(LEN(M186)&gt;0,'Налаштування'!G18&lt;&gt;"Готово")),"Показник не налаштовано","Готово"))))</x:f>
      </x:c>
    </x:row>
    <x:row r="187">
      <x:c r="A187" s="14" t="n">
        <x:f>IF('Налаштування'!$C$4&lt;&gt;"Готово","",IF(YEAR(DATE('Налаштування'!$B$4,1,181))='Налаштування'!$B$4,DATE('Налаштування'!$B$4,1,181),""))</x:f>
        <x:v>46203</x:v>
      </x:c>
      <x:c r="B187" s="13"/>
      <x:c r="C187" s="13"/>
      <x:c r="D187" s="13"/>
      <x:c r="E187" s="13"/>
      <x:c r="F187" s="13"/>
      <x:c r="G187" s="13"/>
      <x:c r="H187" s="13"/>
      <x:c r="I187" s="13"/>
      <x:c r="J187" s="13"/>
      <x:c r="K187" s="13"/>
      <x:c r="L187" s="13"/>
      <x:c r="M187" s="13"/>
      <x:c r="N187" s="9" t="str">
        <x:f>IF(COUNTA(B187:M187)=0,"",IF(A187="","Дата поза роком",IF(OR(IF(ISNUMBER(B187),OR(B187&lt;0,B187&gt;1000000000,ROUND(B187,2)&lt;&gt;B187),LEN(B187)&gt;0),IF(ISNUMBER(C187),OR(C187&lt;0,C187&gt;1000000000,ROUND(C187,2)&lt;&gt;C187),LEN(C187)&gt;0),IF(ISNUMBER(D187),OR(D187&lt;0,D187&gt;1000000000,ROUND(D187,2)&lt;&gt;D187),LEN(D187)&gt;0),IF(ISNUMBER(E187),OR(E187&lt;0,E187&gt;1000000000,ROUND(E187,2)&lt;&gt;E187),LEN(E187)&gt;0),IF(ISNUMBER(F187),OR(F187&lt;0,F187&gt;1000000000,ROUND(F187,2)&lt;&gt;F187),LEN(F187)&gt;0),IF(ISNUMBER(G187),OR(G187&lt;0,G187&gt;1000000000,ROUND(G187,2)&lt;&gt;G187),LEN(G187)&gt;0),IF(ISNUMBER(H187),OR(H187&lt;0,H187&gt;1000000000,ROUND(H187,2)&lt;&gt;H187),LEN(H187)&gt;0),IF(ISNUMBER(I187),OR(I187&lt;0,I187&gt;1000000000,ROUND(I187,2)&lt;&gt;I187),LEN(I187)&gt;0),IF(ISNUMBER(J187),OR(J187&lt;0,J187&gt;1000000000,ROUND(J187,2)&lt;&gt;J187),LEN(J187)&gt;0),IF(ISNUMBER(K187),OR(K187&lt;0,K187&gt;1000000000,ROUND(K187,2)&lt;&gt;K187),LEN(K187)&gt;0),IF(ISNUMBER(L187),OR(L187&lt;0,L187&gt;1000000000,ROUND(L187,2)&lt;&gt;L187),LEN(L187)&gt;0),IF(ISNUMBER(M187),OR(M187&lt;0,M187&gt;1000000000,ROUND(M187,2)&lt;&gt;M187),LEN(M187)&gt;0)),"Перевірте факт",IF(OR(AND(LEN(B187)&gt;0,'Налаштування'!G7&lt;&gt;"Готово"),AND(LEN(C187)&gt;0,'Налаштування'!G8&lt;&gt;"Готово"),AND(LEN(D187)&gt;0,'Налаштування'!G9&lt;&gt;"Готово"),AND(LEN(E187)&gt;0,'Налаштування'!G10&lt;&gt;"Готово"),AND(LEN(F187)&gt;0,'Налаштування'!G11&lt;&gt;"Готово"),AND(LEN(G187)&gt;0,'Налаштування'!G12&lt;&gt;"Готово"),AND(LEN(H187)&gt;0,'Налаштування'!G13&lt;&gt;"Готово"),AND(LEN(I187)&gt;0,'Налаштування'!G14&lt;&gt;"Готово"),AND(LEN(J187)&gt;0,'Налаштування'!G15&lt;&gt;"Готово"),AND(LEN(K187)&gt;0,'Налаштування'!G16&lt;&gt;"Готово"),AND(LEN(L187)&gt;0,'Налаштування'!G17&lt;&gt;"Готово"),AND(LEN(M187)&gt;0,'Налаштування'!G18&lt;&gt;"Готово")),"Показник не налаштовано","Готово"))))</x:f>
      </x:c>
    </x:row>
    <x:row r="188">
      <x:c r="A188" s="14" t="n">
        <x:f>IF('Налаштування'!$C$4&lt;&gt;"Готово","",IF(YEAR(DATE('Налаштування'!$B$4,1,182))='Налаштування'!$B$4,DATE('Налаштування'!$B$4,1,182),""))</x:f>
        <x:v>46204</x:v>
      </x:c>
      <x:c r="B188" s="13"/>
      <x:c r="C188" s="13"/>
      <x:c r="D188" s="13"/>
      <x:c r="E188" s="13"/>
      <x:c r="F188" s="13"/>
      <x:c r="G188" s="13"/>
      <x:c r="H188" s="13"/>
      <x:c r="I188" s="13"/>
      <x:c r="J188" s="13"/>
      <x:c r="K188" s="13"/>
      <x:c r="L188" s="13"/>
      <x:c r="M188" s="13"/>
      <x:c r="N188" s="9" t="str">
        <x:f>IF(COUNTA(B188:M188)=0,"",IF(A188="","Дата поза роком",IF(OR(IF(ISNUMBER(B188),OR(B188&lt;0,B188&gt;1000000000,ROUND(B188,2)&lt;&gt;B188),LEN(B188)&gt;0),IF(ISNUMBER(C188),OR(C188&lt;0,C188&gt;1000000000,ROUND(C188,2)&lt;&gt;C188),LEN(C188)&gt;0),IF(ISNUMBER(D188),OR(D188&lt;0,D188&gt;1000000000,ROUND(D188,2)&lt;&gt;D188),LEN(D188)&gt;0),IF(ISNUMBER(E188),OR(E188&lt;0,E188&gt;1000000000,ROUND(E188,2)&lt;&gt;E188),LEN(E188)&gt;0),IF(ISNUMBER(F188),OR(F188&lt;0,F188&gt;1000000000,ROUND(F188,2)&lt;&gt;F188),LEN(F188)&gt;0),IF(ISNUMBER(G188),OR(G188&lt;0,G188&gt;1000000000,ROUND(G188,2)&lt;&gt;G188),LEN(G188)&gt;0),IF(ISNUMBER(H188),OR(H188&lt;0,H188&gt;1000000000,ROUND(H188,2)&lt;&gt;H188),LEN(H188)&gt;0),IF(ISNUMBER(I188),OR(I188&lt;0,I188&gt;1000000000,ROUND(I188,2)&lt;&gt;I188),LEN(I188)&gt;0),IF(ISNUMBER(J188),OR(J188&lt;0,J188&gt;1000000000,ROUND(J188,2)&lt;&gt;J188),LEN(J188)&gt;0),IF(ISNUMBER(K188),OR(K188&lt;0,K188&gt;1000000000,ROUND(K188,2)&lt;&gt;K188),LEN(K188)&gt;0),IF(ISNUMBER(L188),OR(L188&lt;0,L188&gt;1000000000,ROUND(L188,2)&lt;&gt;L188),LEN(L188)&gt;0),IF(ISNUMBER(M188),OR(M188&lt;0,M188&gt;1000000000,ROUND(M188,2)&lt;&gt;M188),LEN(M188)&gt;0)),"Перевірте факт",IF(OR(AND(LEN(B188)&gt;0,'Налаштування'!G7&lt;&gt;"Готово"),AND(LEN(C188)&gt;0,'Налаштування'!G8&lt;&gt;"Готово"),AND(LEN(D188)&gt;0,'Налаштування'!G9&lt;&gt;"Готово"),AND(LEN(E188)&gt;0,'Налаштування'!G10&lt;&gt;"Готово"),AND(LEN(F188)&gt;0,'Налаштування'!G11&lt;&gt;"Готово"),AND(LEN(G188)&gt;0,'Налаштування'!G12&lt;&gt;"Готово"),AND(LEN(H188)&gt;0,'Налаштування'!G13&lt;&gt;"Готово"),AND(LEN(I188)&gt;0,'Налаштування'!G14&lt;&gt;"Готово"),AND(LEN(J188)&gt;0,'Налаштування'!G15&lt;&gt;"Готово"),AND(LEN(K188)&gt;0,'Налаштування'!G16&lt;&gt;"Готово"),AND(LEN(L188)&gt;0,'Налаштування'!G17&lt;&gt;"Готово"),AND(LEN(M188)&gt;0,'Налаштування'!G18&lt;&gt;"Готово")),"Показник не налаштовано","Готово"))))</x:f>
      </x:c>
    </x:row>
    <x:row r="189">
      <x:c r="A189" s="14" t="n">
        <x:f>IF('Налаштування'!$C$4&lt;&gt;"Готово","",IF(YEAR(DATE('Налаштування'!$B$4,1,183))='Налаштування'!$B$4,DATE('Налаштування'!$B$4,1,183),""))</x:f>
        <x:v>46205</x:v>
      </x:c>
      <x:c r="B189" s="13"/>
      <x:c r="C189" s="13"/>
      <x:c r="D189" s="13"/>
      <x:c r="E189" s="13"/>
      <x:c r="F189" s="13"/>
      <x:c r="G189" s="13"/>
      <x:c r="H189" s="13"/>
      <x:c r="I189" s="13"/>
      <x:c r="J189" s="13"/>
      <x:c r="K189" s="13"/>
      <x:c r="L189" s="13"/>
      <x:c r="M189" s="13"/>
      <x:c r="N189" s="9" t="str">
        <x:f>IF(COUNTA(B189:M189)=0,"",IF(A189="","Дата поза роком",IF(OR(IF(ISNUMBER(B189),OR(B189&lt;0,B189&gt;1000000000,ROUND(B189,2)&lt;&gt;B189),LEN(B189)&gt;0),IF(ISNUMBER(C189),OR(C189&lt;0,C189&gt;1000000000,ROUND(C189,2)&lt;&gt;C189),LEN(C189)&gt;0),IF(ISNUMBER(D189),OR(D189&lt;0,D189&gt;1000000000,ROUND(D189,2)&lt;&gt;D189),LEN(D189)&gt;0),IF(ISNUMBER(E189),OR(E189&lt;0,E189&gt;1000000000,ROUND(E189,2)&lt;&gt;E189),LEN(E189)&gt;0),IF(ISNUMBER(F189),OR(F189&lt;0,F189&gt;1000000000,ROUND(F189,2)&lt;&gt;F189),LEN(F189)&gt;0),IF(ISNUMBER(G189),OR(G189&lt;0,G189&gt;1000000000,ROUND(G189,2)&lt;&gt;G189),LEN(G189)&gt;0),IF(ISNUMBER(H189),OR(H189&lt;0,H189&gt;1000000000,ROUND(H189,2)&lt;&gt;H189),LEN(H189)&gt;0),IF(ISNUMBER(I189),OR(I189&lt;0,I189&gt;1000000000,ROUND(I189,2)&lt;&gt;I189),LEN(I189)&gt;0),IF(ISNUMBER(J189),OR(J189&lt;0,J189&gt;1000000000,ROUND(J189,2)&lt;&gt;J189),LEN(J189)&gt;0),IF(ISNUMBER(K189),OR(K189&lt;0,K189&gt;1000000000,ROUND(K189,2)&lt;&gt;K189),LEN(K189)&gt;0),IF(ISNUMBER(L189),OR(L189&lt;0,L189&gt;1000000000,ROUND(L189,2)&lt;&gt;L189),LEN(L189)&gt;0),IF(ISNUMBER(M189),OR(M189&lt;0,M189&gt;1000000000,ROUND(M189,2)&lt;&gt;M189),LEN(M189)&gt;0)),"Перевірте факт",IF(OR(AND(LEN(B189)&gt;0,'Налаштування'!G7&lt;&gt;"Готово"),AND(LEN(C189)&gt;0,'Налаштування'!G8&lt;&gt;"Готово"),AND(LEN(D189)&gt;0,'Налаштування'!G9&lt;&gt;"Готово"),AND(LEN(E189)&gt;0,'Налаштування'!G10&lt;&gt;"Готово"),AND(LEN(F189)&gt;0,'Налаштування'!G11&lt;&gt;"Готово"),AND(LEN(G189)&gt;0,'Налаштування'!G12&lt;&gt;"Готово"),AND(LEN(H189)&gt;0,'Налаштування'!G13&lt;&gt;"Готово"),AND(LEN(I189)&gt;0,'Налаштування'!G14&lt;&gt;"Готово"),AND(LEN(J189)&gt;0,'Налаштування'!G15&lt;&gt;"Готово"),AND(LEN(K189)&gt;0,'Налаштування'!G16&lt;&gt;"Готово"),AND(LEN(L189)&gt;0,'Налаштування'!G17&lt;&gt;"Готово"),AND(LEN(M189)&gt;0,'Налаштування'!G18&lt;&gt;"Готово")),"Показник не налаштовано","Готово"))))</x:f>
      </x:c>
    </x:row>
    <x:row r="190">
      <x:c r="A190" s="14" t="n">
        <x:f>IF('Налаштування'!$C$4&lt;&gt;"Готово","",IF(YEAR(DATE('Налаштування'!$B$4,1,184))='Налаштування'!$B$4,DATE('Налаштування'!$B$4,1,184),""))</x:f>
        <x:v>46206</x:v>
      </x:c>
      <x:c r="B190" s="13"/>
      <x:c r="C190" s="13"/>
      <x:c r="D190" s="13"/>
      <x:c r="E190" s="13"/>
      <x:c r="F190" s="13"/>
      <x:c r="G190" s="13"/>
      <x:c r="H190" s="13"/>
      <x:c r="I190" s="13"/>
      <x:c r="J190" s="13"/>
      <x:c r="K190" s="13"/>
      <x:c r="L190" s="13"/>
      <x:c r="M190" s="13"/>
      <x:c r="N190" s="9" t="str">
        <x:f>IF(COUNTA(B190:M190)=0,"",IF(A190="","Дата поза роком",IF(OR(IF(ISNUMBER(B190),OR(B190&lt;0,B190&gt;1000000000,ROUND(B190,2)&lt;&gt;B190),LEN(B190)&gt;0),IF(ISNUMBER(C190),OR(C190&lt;0,C190&gt;1000000000,ROUND(C190,2)&lt;&gt;C190),LEN(C190)&gt;0),IF(ISNUMBER(D190),OR(D190&lt;0,D190&gt;1000000000,ROUND(D190,2)&lt;&gt;D190),LEN(D190)&gt;0),IF(ISNUMBER(E190),OR(E190&lt;0,E190&gt;1000000000,ROUND(E190,2)&lt;&gt;E190),LEN(E190)&gt;0),IF(ISNUMBER(F190),OR(F190&lt;0,F190&gt;1000000000,ROUND(F190,2)&lt;&gt;F190),LEN(F190)&gt;0),IF(ISNUMBER(G190),OR(G190&lt;0,G190&gt;1000000000,ROUND(G190,2)&lt;&gt;G190),LEN(G190)&gt;0),IF(ISNUMBER(H190),OR(H190&lt;0,H190&gt;1000000000,ROUND(H190,2)&lt;&gt;H190),LEN(H190)&gt;0),IF(ISNUMBER(I190),OR(I190&lt;0,I190&gt;1000000000,ROUND(I190,2)&lt;&gt;I190),LEN(I190)&gt;0),IF(ISNUMBER(J190),OR(J190&lt;0,J190&gt;1000000000,ROUND(J190,2)&lt;&gt;J190),LEN(J190)&gt;0),IF(ISNUMBER(K190),OR(K190&lt;0,K190&gt;1000000000,ROUND(K190,2)&lt;&gt;K190),LEN(K190)&gt;0),IF(ISNUMBER(L190),OR(L190&lt;0,L190&gt;1000000000,ROUND(L190,2)&lt;&gt;L190),LEN(L190)&gt;0),IF(ISNUMBER(M190),OR(M190&lt;0,M190&gt;1000000000,ROUND(M190,2)&lt;&gt;M190),LEN(M190)&gt;0)),"Перевірте факт",IF(OR(AND(LEN(B190)&gt;0,'Налаштування'!G7&lt;&gt;"Готово"),AND(LEN(C190)&gt;0,'Налаштування'!G8&lt;&gt;"Готово"),AND(LEN(D190)&gt;0,'Налаштування'!G9&lt;&gt;"Готово"),AND(LEN(E190)&gt;0,'Налаштування'!G10&lt;&gt;"Готово"),AND(LEN(F190)&gt;0,'Налаштування'!G11&lt;&gt;"Готово"),AND(LEN(G190)&gt;0,'Налаштування'!G12&lt;&gt;"Готово"),AND(LEN(H190)&gt;0,'Налаштування'!G13&lt;&gt;"Готово"),AND(LEN(I190)&gt;0,'Налаштування'!G14&lt;&gt;"Готово"),AND(LEN(J190)&gt;0,'Налаштування'!G15&lt;&gt;"Готово"),AND(LEN(K190)&gt;0,'Налаштування'!G16&lt;&gt;"Готово"),AND(LEN(L190)&gt;0,'Налаштування'!G17&lt;&gt;"Готово"),AND(LEN(M190)&gt;0,'Налаштування'!G18&lt;&gt;"Готово")),"Показник не налаштовано","Готово"))))</x:f>
      </x:c>
    </x:row>
    <x:row r="191">
      <x:c r="A191" s="14" t="n">
        <x:f>IF('Налаштування'!$C$4&lt;&gt;"Готово","",IF(YEAR(DATE('Налаштування'!$B$4,1,185))='Налаштування'!$B$4,DATE('Налаштування'!$B$4,1,185),""))</x:f>
        <x:v>46207</x:v>
      </x:c>
      <x:c r="B191" s="13"/>
      <x:c r="C191" s="13"/>
      <x:c r="D191" s="13"/>
      <x:c r="E191" s="13"/>
      <x:c r="F191" s="13"/>
      <x:c r="G191" s="13"/>
      <x:c r="H191" s="13"/>
      <x:c r="I191" s="13"/>
      <x:c r="J191" s="13"/>
      <x:c r="K191" s="13"/>
      <x:c r="L191" s="13"/>
      <x:c r="M191" s="13"/>
      <x:c r="N191" s="9" t="str">
        <x:f>IF(COUNTA(B191:M191)=0,"",IF(A191="","Дата поза роком",IF(OR(IF(ISNUMBER(B191),OR(B191&lt;0,B191&gt;1000000000,ROUND(B191,2)&lt;&gt;B191),LEN(B191)&gt;0),IF(ISNUMBER(C191),OR(C191&lt;0,C191&gt;1000000000,ROUND(C191,2)&lt;&gt;C191),LEN(C191)&gt;0),IF(ISNUMBER(D191),OR(D191&lt;0,D191&gt;1000000000,ROUND(D191,2)&lt;&gt;D191),LEN(D191)&gt;0),IF(ISNUMBER(E191),OR(E191&lt;0,E191&gt;1000000000,ROUND(E191,2)&lt;&gt;E191),LEN(E191)&gt;0),IF(ISNUMBER(F191),OR(F191&lt;0,F191&gt;1000000000,ROUND(F191,2)&lt;&gt;F191),LEN(F191)&gt;0),IF(ISNUMBER(G191),OR(G191&lt;0,G191&gt;1000000000,ROUND(G191,2)&lt;&gt;G191),LEN(G191)&gt;0),IF(ISNUMBER(H191),OR(H191&lt;0,H191&gt;1000000000,ROUND(H191,2)&lt;&gt;H191),LEN(H191)&gt;0),IF(ISNUMBER(I191),OR(I191&lt;0,I191&gt;1000000000,ROUND(I191,2)&lt;&gt;I191),LEN(I191)&gt;0),IF(ISNUMBER(J191),OR(J191&lt;0,J191&gt;1000000000,ROUND(J191,2)&lt;&gt;J191),LEN(J191)&gt;0),IF(ISNUMBER(K191),OR(K191&lt;0,K191&gt;1000000000,ROUND(K191,2)&lt;&gt;K191),LEN(K191)&gt;0),IF(ISNUMBER(L191),OR(L191&lt;0,L191&gt;1000000000,ROUND(L191,2)&lt;&gt;L191),LEN(L191)&gt;0),IF(ISNUMBER(M191),OR(M191&lt;0,M191&gt;1000000000,ROUND(M191,2)&lt;&gt;M191),LEN(M191)&gt;0)),"Перевірте факт",IF(OR(AND(LEN(B191)&gt;0,'Налаштування'!G7&lt;&gt;"Готово"),AND(LEN(C191)&gt;0,'Налаштування'!G8&lt;&gt;"Готово"),AND(LEN(D191)&gt;0,'Налаштування'!G9&lt;&gt;"Готово"),AND(LEN(E191)&gt;0,'Налаштування'!G10&lt;&gt;"Готово"),AND(LEN(F191)&gt;0,'Налаштування'!G11&lt;&gt;"Готово"),AND(LEN(G191)&gt;0,'Налаштування'!G12&lt;&gt;"Готово"),AND(LEN(H191)&gt;0,'Налаштування'!G13&lt;&gt;"Готово"),AND(LEN(I191)&gt;0,'Налаштування'!G14&lt;&gt;"Готово"),AND(LEN(J191)&gt;0,'Налаштування'!G15&lt;&gt;"Готово"),AND(LEN(K191)&gt;0,'Налаштування'!G16&lt;&gt;"Готово"),AND(LEN(L191)&gt;0,'Налаштування'!G17&lt;&gt;"Готово"),AND(LEN(M191)&gt;0,'Налаштування'!G18&lt;&gt;"Готово")),"Показник не налаштовано","Готово"))))</x:f>
      </x:c>
    </x:row>
    <x:row r="192">
      <x:c r="A192" s="14" t="n">
        <x:f>IF('Налаштування'!$C$4&lt;&gt;"Готово","",IF(YEAR(DATE('Налаштування'!$B$4,1,186))='Налаштування'!$B$4,DATE('Налаштування'!$B$4,1,186),""))</x:f>
        <x:v>46208</x:v>
      </x:c>
      <x:c r="B192" s="13"/>
      <x:c r="C192" s="13"/>
      <x:c r="D192" s="13"/>
      <x:c r="E192" s="13"/>
      <x:c r="F192" s="13"/>
      <x:c r="G192" s="13"/>
      <x:c r="H192" s="13"/>
      <x:c r="I192" s="13"/>
      <x:c r="J192" s="13"/>
      <x:c r="K192" s="13"/>
      <x:c r="L192" s="13"/>
      <x:c r="M192" s="13"/>
      <x:c r="N192" s="9" t="str">
        <x:f>IF(COUNTA(B192:M192)=0,"",IF(A192="","Дата поза роком",IF(OR(IF(ISNUMBER(B192),OR(B192&lt;0,B192&gt;1000000000,ROUND(B192,2)&lt;&gt;B192),LEN(B192)&gt;0),IF(ISNUMBER(C192),OR(C192&lt;0,C192&gt;1000000000,ROUND(C192,2)&lt;&gt;C192),LEN(C192)&gt;0),IF(ISNUMBER(D192),OR(D192&lt;0,D192&gt;1000000000,ROUND(D192,2)&lt;&gt;D192),LEN(D192)&gt;0),IF(ISNUMBER(E192),OR(E192&lt;0,E192&gt;1000000000,ROUND(E192,2)&lt;&gt;E192),LEN(E192)&gt;0),IF(ISNUMBER(F192),OR(F192&lt;0,F192&gt;1000000000,ROUND(F192,2)&lt;&gt;F192),LEN(F192)&gt;0),IF(ISNUMBER(G192),OR(G192&lt;0,G192&gt;1000000000,ROUND(G192,2)&lt;&gt;G192),LEN(G192)&gt;0),IF(ISNUMBER(H192),OR(H192&lt;0,H192&gt;1000000000,ROUND(H192,2)&lt;&gt;H192),LEN(H192)&gt;0),IF(ISNUMBER(I192),OR(I192&lt;0,I192&gt;1000000000,ROUND(I192,2)&lt;&gt;I192),LEN(I192)&gt;0),IF(ISNUMBER(J192),OR(J192&lt;0,J192&gt;1000000000,ROUND(J192,2)&lt;&gt;J192),LEN(J192)&gt;0),IF(ISNUMBER(K192),OR(K192&lt;0,K192&gt;1000000000,ROUND(K192,2)&lt;&gt;K192),LEN(K192)&gt;0),IF(ISNUMBER(L192),OR(L192&lt;0,L192&gt;1000000000,ROUND(L192,2)&lt;&gt;L192),LEN(L192)&gt;0),IF(ISNUMBER(M192),OR(M192&lt;0,M192&gt;1000000000,ROUND(M192,2)&lt;&gt;M192),LEN(M192)&gt;0)),"Перевірте факт",IF(OR(AND(LEN(B192)&gt;0,'Налаштування'!G7&lt;&gt;"Готово"),AND(LEN(C192)&gt;0,'Налаштування'!G8&lt;&gt;"Готово"),AND(LEN(D192)&gt;0,'Налаштування'!G9&lt;&gt;"Готово"),AND(LEN(E192)&gt;0,'Налаштування'!G10&lt;&gt;"Готово"),AND(LEN(F192)&gt;0,'Налаштування'!G11&lt;&gt;"Готово"),AND(LEN(G192)&gt;0,'Налаштування'!G12&lt;&gt;"Готово"),AND(LEN(H192)&gt;0,'Налаштування'!G13&lt;&gt;"Готово"),AND(LEN(I192)&gt;0,'Налаштування'!G14&lt;&gt;"Готово"),AND(LEN(J192)&gt;0,'Налаштування'!G15&lt;&gt;"Готово"),AND(LEN(K192)&gt;0,'Налаштування'!G16&lt;&gt;"Готово"),AND(LEN(L192)&gt;0,'Налаштування'!G17&lt;&gt;"Готово"),AND(LEN(M192)&gt;0,'Налаштування'!G18&lt;&gt;"Готово")),"Показник не налаштовано","Готово"))))</x:f>
      </x:c>
    </x:row>
    <x:row r="193">
      <x:c r="A193" s="14" t="n">
        <x:f>IF('Налаштування'!$C$4&lt;&gt;"Готово","",IF(YEAR(DATE('Налаштування'!$B$4,1,187))='Налаштування'!$B$4,DATE('Налаштування'!$B$4,1,187),""))</x:f>
        <x:v>46209</x:v>
      </x:c>
      <x:c r="B193" s="13"/>
      <x:c r="C193" s="13"/>
      <x:c r="D193" s="13"/>
      <x:c r="E193" s="13"/>
      <x:c r="F193" s="13"/>
      <x:c r="G193" s="13"/>
      <x:c r="H193" s="13"/>
      <x:c r="I193" s="13"/>
      <x:c r="J193" s="13"/>
      <x:c r="K193" s="13"/>
      <x:c r="L193" s="13"/>
      <x:c r="M193" s="13"/>
      <x:c r="N193" s="9" t="str">
        <x:f>IF(COUNTA(B193:M193)=0,"",IF(A193="","Дата поза роком",IF(OR(IF(ISNUMBER(B193),OR(B193&lt;0,B193&gt;1000000000,ROUND(B193,2)&lt;&gt;B193),LEN(B193)&gt;0),IF(ISNUMBER(C193),OR(C193&lt;0,C193&gt;1000000000,ROUND(C193,2)&lt;&gt;C193),LEN(C193)&gt;0),IF(ISNUMBER(D193),OR(D193&lt;0,D193&gt;1000000000,ROUND(D193,2)&lt;&gt;D193),LEN(D193)&gt;0),IF(ISNUMBER(E193),OR(E193&lt;0,E193&gt;1000000000,ROUND(E193,2)&lt;&gt;E193),LEN(E193)&gt;0),IF(ISNUMBER(F193),OR(F193&lt;0,F193&gt;1000000000,ROUND(F193,2)&lt;&gt;F193),LEN(F193)&gt;0),IF(ISNUMBER(G193),OR(G193&lt;0,G193&gt;1000000000,ROUND(G193,2)&lt;&gt;G193),LEN(G193)&gt;0),IF(ISNUMBER(H193),OR(H193&lt;0,H193&gt;1000000000,ROUND(H193,2)&lt;&gt;H193),LEN(H193)&gt;0),IF(ISNUMBER(I193),OR(I193&lt;0,I193&gt;1000000000,ROUND(I193,2)&lt;&gt;I193),LEN(I193)&gt;0),IF(ISNUMBER(J193),OR(J193&lt;0,J193&gt;1000000000,ROUND(J193,2)&lt;&gt;J193),LEN(J193)&gt;0),IF(ISNUMBER(K193),OR(K193&lt;0,K193&gt;1000000000,ROUND(K193,2)&lt;&gt;K193),LEN(K193)&gt;0),IF(ISNUMBER(L193),OR(L193&lt;0,L193&gt;1000000000,ROUND(L193,2)&lt;&gt;L193),LEN(L193)&gt;0),IF(ISNUMBER(M193),OR(M193&lt;0,M193&gt;1000000000,ROUND(M193,2)&lt;&gt;M193),LEN(M193)&gt;0)),"Перевірте факт",IF(OR(AND(LEN(B193)&gt;0,'Налаштування'!G7&lt;&gt;"Готово"),AND(LEN(C193)&gt;0,'Налаштування'!G8&lt;&gt;"Готово"),AND(LEN(D193)&gt;0,'Налаштування'!G9&lt;&gt;"Готово"),AND(LEN(E193)&gt;0,'Налаштування'!G10&lt;&gt;"Готово"),AND(LEN(F193)&gt;0,'Налаштування'!G11&lt;&gt;"Готово"),AND(LEN(G193)&gt;0,'Налаштування'!G12&lt;&gt;"Готово"),AND(LEN(H193)&gt;0,'Налаштування'!G13&lt;&gt;"Готово"),AND(LEN(I193)&gt;0,'Налаштування'!G14&lt;&gt;"Готово"),AND(LEN(J193)&gt;0,'Налаштування'!G15&lt;&gt;"Готово"),AND(LEN(K193)&gt;0,'Налаштування'!G16&lt;&gt;"Готово"),AND(LEN(L193)&gt;0,'Налаштування'!G17&lt;&gt;"Готово"),AND(LEN(M193)&gt;0,'Налаштування'!G18&lt;&gt;"Готово")),"Показник не налаштовано","Готово"))))</x:f>
      </x:c>
    </x:row>
    <x:row r="194">
      <x:c r="A194" s="14" t="n">
        <x:f>IF('Налаштування'!$C$4&lt;&gt;"Готово","",IF(YEAR(DATE('Налаштування'!$B$4,1,188))='Налаштування'!$B$4,DATE('Налаштування'!$B$4,1,188),""))</x:f>
        <x:v>46210</x:v>
      </x:c>
      <x:c r="B194" s="13"/>
      <x:c r="C194" s="13"/>
      <x:c r="D194" s="13"/>
      <x:c r="E194" s="13"/>
      <x:c r="F194" s="13"/>
      <x:c r="G194" s="13"/>
      <x:c r="H194" s="13"/>
      <x:c r="I194" s="13"/>
      <x:c r="J194" s="13"/>
      <x:c r="K194" s="13"/>
      <x:c r="L194" s="13"/>
      <x:c r="M194" s="13"/>
      <x:c r="N194" s="9" t="str">
        <x:f>IF(COUNTA(B194:M194)=0,"",IF(A194="","Дата поза роком",IF(OR(IF(ISNUMBER(B194),OR(B194&lt;0,B194&gt;1000000000,ROUND(B194,2)&lt;&gt;B194),LEN(B194)&gt;0),IF(ISNUMBER(C194),OR(C194&lt;0,C194&gt;1000000000,ROUND(C194,2)&lt;&gt;C194),LEN(C194)&gt;0),IF(ISNUMBER(D194),OR(D194&lt;0,D194&gt;1000000000,ROUND(D194,2)&lt;&gt;D194),LEN(D194)&gt;0),IF(ISNUMBER(E194),OR(E194&lt;0,E194&gt;1000000000,ROUND(E194,2)&lt;&gt;E194),LEN(E194)&gt;0),IF(ISNUMBER(F194),OR(F194&lt;0,F194&gt;1000000000,ROUND(F194,2)&lt;&gt;F194),LEN(F194)&gt;0),IF(ISNUMBER(G194),OR(G194&lt;0,G194&gt;1000000000,ROUND(G194,2)&lt;&gt;G194),LEN(G194)&gt;0),IF(ISNUMBER(H194),OR(H194&lt;0,H194&gt;1000000000,ROUND(H194,2)&lt;&gt;H194),LEN(H194)&gt;0),IF(ISNUMBER(I194),OR(I194&lt;0,I194&gt;1000000000,ROUND(I194,2)&lt;&gt;I194),LEN(I194)&gt;0),IF(ISNUMBER(J194),OR(J194&lt;0,J194&gt;1000000000,ROUND(J194,2)&lt;&gt;J194),LEN(J194)&gt;0),IF(ISNUMBER(K194),OR(K194&lt;0,K194&gt;1000000000,ROUND(K194,2)&lt;&gt;K194),LEN(K194)&gt;0),IF(ISNUMBER(L194),OR(L194&lt;0,L194&gt;1000000000,ROUND(L194,2)&lt;&gt;L194),LEN(L194)&gt;0),IF(ISNUMBER(M194),OR(M194&lt;0,M194&gt;1000000000,ROUND(M194,2)&lt;&gt;M194),LEN(M194)&gt;0)),"Перевірте факт",IF(OR(AND(LEN(B194)&gt;0,'Налаштування'!G7&lt;&gt;"Готово"),AND(LEN(C194)&gt;0,'Налаштування'!G8&lt;&gt;"Готово"),AND(LEN(D194)&gt;0,'Налаштування'!G9&lt;&gt;"Готово"),AND(LEN(E194)&gt;0,'Налаштування'!G10&lt;&gt;"Готово"),AND(LEN(F194)&gt;0,'Налаштування'!G11&lt;&gt;"Готово"),AND(LEN(G194)&gt;0,'Налаштування'!G12&lt;&gt;"Готово"),AND(LEN(H194)&gt;0,'Налаштування'!G13&lt;&gt;"Готово"),AND(LEN(I194)&gt;0,'Налаштування'!G14&lt;&gt;"Готово"),AND(LEN(J194)&gt;0,'Налаштування'!G15&lt;&gt;"Готово"),AND(LEN(K194)&gt;0,'Налаштування'!G16&lt;&gt;"Готово"),AND(LEN(L194)&gt;0,'Налаштування'!G17&lt;&gt;"Готово"),AND(LEN(M194)&gt;0,'Налаштування'!G18&lt;&gt;"Готово")),"Показник не налаштовано","Готово"))))</x:f>
      </x:c>
    </x:row>
    <x:row r="195">
      <x:c r="A195" s="14" t="n">
        <x:f>IF('Налаштування'!$C$4&lt;&gt;"Готово","",IF(YEAR(DATE('Налаштування'!$B$4,1,189))='Налаштування'!$B$4,DATE('Налаштування'!$B$4,1,189),""))</x:f>
        <x:v>46211</x:v>
      </x:c>
      <x:c r="B195" s="13"/>
      <x:c r="C195" s="13"/>
      <x:c r="D195" s="13"/>
      <x:c r="E195" s="13"/>
      <x:c r="F195" s="13"/>
      <x:c r="G195" s="13"/>
      <x:c r="H195" s="13"/>
      <x:c r="I195" s="13"/>
      <x:c r="J195" s="13"/>
      <x:c r="K195" s="13"/>
      <x:c r="L195" s="13"/>
      <x:c r="M195" s="13"/>
      <x:c r="N195" s="9" t="str">
        <x:f>IF(COUNTA(B195:M195)=0,"",IF(A195="","Дата поза роком",IF(OR(IF(ISNUMBER(B195),OR(B195&lt;0,B195&gt;1000000000,ROUND(B195,2)&lt;&gt;B195),LEN(B195)&gt;0),IF(ISNUMBER(C195),OR(C195&lt;0,C195&gt;1000000000,ROUND(C195,2)&lt;&gt;C195),LEN(C195)&gt;0),IF(ISNUMBER(D195),OR(D195&lt;0,D195&gt;1000000000,ROUND(D195,2)&lt;&gt;D195),LEN(D195)&gt;0),IF(ISNUMBER(E195),OR(E195&lt;0,E195&gt;1000000000,ROUND(E195,2)&lt;&gt;E195),LEN(E195)&gt;0),IF(ISNUMBER(F195),OR(F195&lt;0,F195&gt;1000000000,ROUND(F195,2)&lt;&gt;F195),LEN(F195)&gt;0),IF(ISNUMBER(G195),OR(G195&lt;0,G195&gt;1000000000,ROUND(G195,2)&lt;&gt;G195),LEN(G195)&gt;0),IF(ISNUMBER(H195),OR(H195&lt;0,H195&gt;1000000000,ROUND(H195,2)&lt;&gt;H195),LEN(H195)&gt;0),IF(ISNUMBER(I195),OR(I195&lt;0,I195&gt;1000000000,ROUND(I195,2)&lt;&gt;I195),LEN(I195)&gt;0),IF(ISNUMBER(J195),OR(J195&lt;0,J195&gt;1000000000,ROUND(J195,2)&lt;&gt;J195),LEN(J195)&gt;0),IF(ISNUMBER(K195),OR(K195&lt;0,K195&gt;1000000000,ROUND(K195,2)&lt;&gt;K195),LEN(K195)&gt;0),IF(ISNUMBER(L195),OR(L195&lt;0,L195&gt;1000000000,ROUND(L195,2)&lt;&gt;L195),LEN(L195)&gt;0),IF(ISNUMBER(M195),OR(M195&lt;0,M195&gt;1000000000,ROUND(M195,2)&lt;&gt;M195),LEN(M195)&gt;0)),"Перевірте факт",IF(OR(AND(LEN(B195)&gt;0,'Налаштування'!G7&lt;&gt;"Готово"),AND(LEN(C195)&gt;0,'Налаштування'!G8&lt;&gt;"Готово"),AND(LEN(D195)&gt;0,'Налаштування'!G9&lt;&gt;"Готово"),AND(LEN(E195)&gt;0,'Налаштування'!G10&lt;&gt;"Готово"),AND(LEN(F195)&gt;0,'Налаштування'!G11&lt;&gt;"Готово"),AND(LEN(G195)&gt;0,'Налаштування'!G12&lt;&gt;"Готово"),AND(LEN(H195)&gt;0,'Налаштування'!G13&lt;&gt;"Готово"),AND(LEN(I195)&gt;0,'Налаштування'!G14&lt;&gt;"Готово"),AND(LEN(J195)&gt;0,'Налаштування'!G15&lt;&gt;"Готово"),AND(LEN(K195)&gt;0,'Налаштування'!G16&lt;&gt;"Готово"),AND(LEN(L195)&gt;0,'Налаштування'!G17&lt;&gt;"Готово"),AND(LEN(M195)&gt;0,'Налаштування'!G18&lt;&gt;"Готово")),"Показник не налаштовано","Готово"))))</x:f>
      </x:c>
    </x:row>
    <x:row r="196">
      <x:c r="A196" s="14" t="n">
        <x:f>IF('Налаштування'!$C$4&lt;&gt;"Готово","",IF(YEAR(DATE('Налаштування'!$B$4,1,190))='Налаштування'!$B$4,DATE('Налаштування'!$B$4,1,190),""))</x:f>
        <x:v>46212</x:v>
      </x:c>
      <x:c r="B196" s="13"/>
      <x:c r="C196" s="13"/>
      <x:c r="D196" s="13"/>
      <x:c r="E196" s="13"/>
      <x:c r="F196" s="13"/>
      <x:c r="G196" s="13"/>
      <x:c r="H196" s="13"/>
      <x:c r="I196" s="13"/>
      <x:c r="J196" s="13"/>
      <x:c r="K196" s="13"/>
      <x:c r="L196" s="13"/>
      <x:c r="M196" s="13"/>
      <x:c r="N196" s="9" t="str">
        <x:f>IF(COUNTA(B196:M196)=0,"",IF(A196="","Дата поза роком",IF(OR(IF(ISNUMBER(B196),OR(B196&lt;0,B196&gt;1000000000,ROUND(B196,2)&lt;&gt;B196),LEN(B196)&gt;0),IF(ISNUMBER(C196),OR(C196&lt;0,C196&gt;1000000000,ROUND(C196,2)&lt;&gt;C196),LEN(C196)&gt;0),IF(ISNUMBER(D196),OR(D196&lt;0,D196&gt;1000000000,ROUND(D196,2)&lt;&gt;D196),LEN(D196)&gt;0),IF(ISNUMBER(E196),OR(E196&lt;0,E196&gt;1000000000,ROUND(E196,2)&lt;&gt;E196),LEN(E196)&gt;0),IF(ISNUMBER(F196),OR(F196&lt;0,F196&gt;1000000000,ROUND(F196,2)&lt;&gt;F196),LEN(F196)&gt;0),IF(ISNUMBER(G196),OR(G196&lt;0,G196&gt;1000000000,ROUND(G196,2)&lt;&gt;G196),LEN(G196)&gt;0),IF(ISNUMBER(H196),OR(H196&lt;0,H196&gt;1000000000,ROUND(H196,2)&lt;&gt;H196),LEN(H196)&gt;0),IF(ISNUMBER(I196),OR(I196&lt;0,I196&gt;1000000000,ROUND(I196,2)&lt;&gt;I196),LEN(I196)&gt;0),IF(ISNUMBER(J196),OR(J196&lt;0,J196&gt;1000000000,ROUND(J196,2)&lt;&gt;J196),LEN(J196)&gt;0),IF(ISNUMBER(K196),OR(K196&lt;0,K196&gt;1000000000,ROUND(K196,2)&lt;&gt;K196),LEN(K196)&gt;0),IF(ISNUMBER(L196),OR(L196&lt;0,L196&gt;1000000000,ROUND(L196,2)&lt;&gt;L196),LEN(L196)&gt;0),IF(ISNUMBER(M196),OR(M196&lt;0,M196&gt;1000000000,ROUND(M196,2)&lt;&gt;M196),LEN(M196)&gt;0)),"Перевірте факт",IF(OR(AND(LEN(B196)&gt;0,'Налаштування'!G7&lt;&gt;"Готово"),AND(LEN(C196)&gt;0,'Налаштування'!G8&lt;&gt;"Готово"),AND(LEN(D196)&gt;0,'Налаштування'!G9&lt;&gt;"Готово"),AND(LEN(E196)&gt;0,'Налаштування'!G10&lt;&gt;"Готово"),AND(LEN(F196)&gt;0,'Налаштування'!G11&lt;&gt;"Готово"),AND(LEN(G196)&gt;0,'Налаштування'!G12&lt;&gt;"Готово"),AND(LEN(H196)&gt;0,'Налаштування'!G13&lt;&gt;"Готово"),AND(LEN(I196)&gt;0,'Налаштування'!G14&lt;&gt;"Готово"),AND(LEN(J196)&gt;0,'Налаштування'!G15&lt;&gt;"Готово"),AND(LEN(K196)&gt;0,'Налаштування'!G16&lt;&gt;"Готово"),AND(LEN(L196)&gt;0,'Налаштування'!G17&lt;&gt;"Готово"),AND(LEN(M196)&gt;0,'Налаштування'!G18&lt;&gt;"Готово")),"Показник не налаштовано","Готово"))))</x:f>
      </x:c>
    </x:row>
    <x:row r="197">
      <x:c r="A197" s="14" t="n">
        <x:f>IF('Налаштування'!$C$4&lt;&gt;"Готово","",IF(YEAR(DATE('Налаштування'!$B$4,1,191))='Налаштування'!$B$4,DATE('Налаштування'!$B$4,1,191),""))</x:f>
        <x:v>46213</x:v>
      </x:c>
      <x:c r="B197" s="13"/>
      <x:c r="C197" s="13"/>
      <x:c r="D197" s="13"/>
      <x:c r="E197" s="13"/>
      <x:c r="F197" s="13"/>
      <x:c r="G197" s="13"/>
      <x:c r="H197" s="13"/>
      <x:c r="I197" s="13"/>
      <x:c r="J197" s="13"/>
      <x:c r="K197" s="13"/>
      <x:c r="L197" s="13"/>
      <x:c r="M197" s="13"/>
      <x:c r="N197" s="9" t="str">
        <x:f>IF(COUNTA(B197:M197)=0,"",IF(A197="","Дата поза роком",IF(OR(IF(ISNUMBER(B197),OR(B197&lt;0,B197&gt;1000000000,ROUND(B197,2)&lt;&gt;B197),LEN(B197)&gt;0),IF(ISNUMBER(C197),OR(C197&lt;0,C197&gt;1000000000,ROUND(C197,2)&lt;&gt;C197),LEN(C197)&gt;0),IF(ISNUMBER(D197),OR(D197&lt;0,D197&gt;1000000000,ROUND(D197,2)&lt;&gt;D197),LEN(D197)&gt;0),IF(ISNUMBER(E197),OR(E197&lt;0,E197&gt;1000000000,ROUND(E197,2)&lt;&gt;E197),LEN(E197)&gt;0),IF(ISNUMBER(F197),OR(F197&lt;0,F197&gt;1000000000,ROUND(F197,2)&lt;&gt;F197),LEN(F197)&gt;0),IF(ISNUMBER(G197),OR(G197&lt;0,G197&gt;1000000000,ROUND(G197,2)&lt;&gt;G197),LEN(G197)&gt;0),IF(ISNUMBER(H197),OR(H197&lt;0,H197&gt;1000000000,ROUND(H197,2)&lt;&gt;H197),LEN(H197)&gt;0),IF(ISNUMBER(I197),OR(I197&lt;0,I197&gt;1000000000,ROUND(I197,2)&lt;&gt;I197),LEN(I197)&gt;0),IF(ISNUMBER(J197),OR(J197&lt;0,J197&gt;1000000000,ROUND(J197,2)&lt;&gt;J197),LEN(J197)&gt;0),IF(ISNUMBER(K197),OR(K197&lt;0,K197&gt;1000000000,ROUND(K197,2)&lt;&gt;K197),LEN(K197)&gt;0),IF(ISNUMBER(L197),OR(L197&lt;0,L197&gt;1000000000,ROUND(L197,2)&lt;&gt;L197),LEN(L197)&gt;0),IF(ISNUMBER(M197),OR(M197&lt;0,M197&gt;1000000000,ROUND(M197,2)&lt;&gt;M197),LEN(M197)&gt;0)),"Перевірте факт",IF(OR(AND(LEN(B197)&gt;0,'Налаштування'!G7&lt;&gt;"Готово"),AND(LEN(C197)&gt;0,'Налаштування'!G8&lt;&gt;"Готово"),AND(LEN(D197)&gt;0,'Налаштування'!G9&lt;&gt;"Готово"),AND(LEN(E197)&gt;0,'Налаштування'!G10&lt;&gt;"Готово"),AND(LEN(F197)&gt;0,'Налаштування'!G11&lt;&gt;"Готово"),AND(LEN(G197)&gt;0,'Налаштування'!G12&lt;&gt;"Готово"),AND(LEN(H197)&gt;0,'Налаштування'!G13&lt;&gt;"Готово"),AND(LEN(I197)&gt;0,'Налаштування'!G14&lt;&gt;"Готово"),AND(LEN(J197)&gt;0,'Налаштування'!G15&lt;&gt;"Готово"),AND(LEN(K197)&gt;0,'Налаштування'!G16&lt;&gt;"Готово"),AND(LEN(L197)&gt;0,'Налаштування'!G17&lt;&gt;"Готово"),AND(LEN(M197)&gt;0,'Налаштування'!G18&lt;&gt;"Готово")),"Показник не налаштовано","Готово"))))</x:f>
      </x:c>
    </x:row>
    <x:row r="198">
      <x:c r="A198" s="14" t="n">
        <x:f>IF('Налаштування'!$C$4&lt;&gt;"Готово","",IF(YEAR(DATE('Налаштування'!$B$4,1,192))='Налаштування'!$B$4,DATE('Налаштування'!$B$4,1,192),""))</x:f>
        <x:v>46214</x:v>
      </x:c>
      <x:c r="B198" s="13"/>
      <x:c r="C198" s="13"/>
      <x:c r="D198" s="13"/>
      <x:c r="E198" s="13"/>
      <x:c r="F198" s="13"/>
      <x:c r="G198" s="13"/>
      <x:c r="H198" s="13"/>
      <x:c r="I198" s="13"/>
      <x:c r="J198" s="13"/>
      <x:c r="K198" s="13"/>
      <x:c r="L198" s="13"/>
      <x:c r="M198" s="13"/>
      <x:c r="N198" s="9" t="str">
        <x:f>IF(COUNTA(B198:M198)=0,"",IF(A198="","Дата поза роком",IF(OR(IF(ISNUMBER(B198),OR(B198&lt;0,B198&gt;1000000000,ROUND(B198,2)&lt;&gt;B198),LEN(B198)&gt;0),IF(ISNUMBER(C198),OR(C198&lt;0,C198&gt;1000000000,ROUND(C198,2)&lt;&gt;C198),LEN(C198)&gt;0),IF(ISNUMBER(D198),OR(D198&lt;0,D198&gt;1000000000,ROUND(D198,2)&lt;&gt;D198),LEN(D198)&gt;0),IF(ISNUMBER(E198),OR(E198&lt;0,E198&gt;1000000000,ROUND(E198,2)&lt;&gt;E198),LEN(E198)&gt;0),IF(ISNUMBER(F198),OR(F198&lt;0,F198&gt;1000000000,ROUND(F198,2)&lt;&gt;F198),LEN(F198)&gt;0),IF(ISNUMBER(G198),OR(G198&lt;0,G198&gt;1000000000,ROUND(G198,2)&lt;&gt;G198),LEN(G198)&gt;0),IF(ISNUMBER(H198),OR(H198&lt;0,H198&gt;1000000000,ROUND(H198,2)&lt;&gt;H198),LEN(H198)&gt;0),IF(ISNUMBER(I198),OR(I198&lt;0,I198&gt;1000000000,ROUND(I198,2)&lt;&gt;I198),LEN(I198)&gt;0),IF(ISNUMBER(J198),OR(J198&lt;0,J198&gt;1000000000,ROUND(J198,2)&lt;&gt;J198),LEN(J198)&gt;0),IF(ISNUMBER(K198),OR(K198&lt;0,K198&gt;1000000000,ROUND(K198,2)&lt;&gt;K198),LEN(K198)&gt;0),IF(ISNUMBER(L198),OR(L198&lt;0,L198&gt;1000000000,ROUND(L198,2)&lt;&gt;L198),LEN(L198)&gt;0),IF(ISNUMBER(M198),OR(M198&lt;0,M198&gt;1000000000,ROUND(M198,2)&lt;&gt;M198),LEN(M198)&gt;0)),"Перевірте факт",IF(OR(AND(LEN(B198)&gt;0,'Налаштування'!G7&lt;&gt;"Готово"),AND(LEN(C198)&gt;0,'Налаштування'!G8&lt;&gt;"Готово"),AND(LEN(D198)&gt;0,'Налаштування'!G9&lt;&gt;"Готово"),AND(LEN(E198)&gt;0,'Налаштування'!G10&lt;&gt;"Готово"),AND(LEN(F198)&gt;0,'Налаштування'!G11&lt;&gt;"Готово"),AND(LEN(G198)&gt;0,'Налаштування'!G12&lt;&gt;"Готово"),AND(LEN(H198)&gt;0,'Налаштування'!G13&lt;&gt;"Готово"),AND(LEN(I198)&gt;0,'Налаштування'!G14&lt;&gt;"Готово"),AND(LEN(J198)&gt;0,'Налаштування'!G15&lt;&gt;"Готово"),AND(LEN(K198)&gt;0,'Налаштування'!G16&lt;&gt;"Готово"),AND(LEN(L198)&gt;0,'Налаштування'!G17&lt;&gt;"Готово"),AND(LEN(M198)&gt;0,'Налаштування'!G18&lt;&gt;"Готово")),"Показник не налаштовано","Готово"))))</x:f>
      </x:c>
    </x:row>
    <x:row r="199">
      <x:c r="A199" s="14" t="n">
        <x:f>IF('Налаштування'!$C$4&lt;&gt;"Готово","",IF(YEAR(DATE('Налаштування'!$B$4,1,193))='Налаштування'!$B$4,DATE('Налаштування'!$B$4,1,193),""))</x:f>
        <x:v>46215</x:v>
      </x:c>
      <x:c r="B199" s="13"/>
      <x:c r="C199" s="13"/>
      <x:c r="D199" s="13"/>
      <x:c r="E199" s="13"/>
      <x:c r="F199" s="13"/>
      <x:c r="G199" s="13"/>
      <x:c r="H199" s="13"/>
      <x:c r="I199" s="13"/>
      <x:c r="J199" s="13"/>
      <x:c r="K199" s="13"/>
      <x:c r="L199" s="13"/>
      <x:c r="M199" s="13"/>
      <x:c r="N199" s="9" t="str">
        <x:f>IF(COUNTA(B199:M199)=0,"",IF(A199="","Дата поза роком",IF(OR(IF(ISNUMBER(B199),OR(B199&lt;0,B199&gt;1000000000,ROUND(B199,2)&lt;&gt;B199),LEN(B199)&gt;0),IF(ISNUMBER(C199),OR(C199&lt;0,C199&gt;1000000000,ROUND(C199,2)&lt;&gt;C199),LEN(C199)&gt;0),IF(ISNUMBER(D199),OR(D199&lt;0,D199&gt;1000000000,ROUND(D199,2)&lt;&gt;D199),LEN(D199)&gt;0),IF(ISNUMBER(E199),OR(E199&lt;0,E199&gt;1000000000,ROUND(E199,2)&lt;&gt;E199),LEN(E199)&gt;0),IF(ISNUMBER(F199),OR(F199&lt;0,F199&gt;1000000000,ROUND(F199,2)&lt;&gt;F199),LEN(F199)&gt;0),IF(ISNUMBER(G199),OR(G199&lt;0,G199&gt;1000000000,ROUND(G199,2)&lt;&gt;G199),LEN(G199)&gt;0),IF(ISNUMBER(H199),OR(H199&lt;0,H199&gt;1000000000,ROUND(H199,2)&lt;&gt;H199),LEN(H199)&gt;0),IF(ISNUMBER(I199),OR(I199&lt;0,I199&gt;1000000000,ROUND(I199,2)&lt;&gt;I199),LEN(I199)&gt;0),IF(ISNUMBER(J199),OR(J199&lt;0,J199&gt;1000000000,ROUND(J199,2)&lt;&gt;J199),LEN(J199)&gt;0),IF(ISNUMBER(K199),OR(K199&lt;0,K199&gt;1000000000,ROUND(K199,2)&lt;&gt;K199),LEN(K199)&gt;0),IF(ISNUMBER(L199),OR(L199&lt;0,L199&gt;1000000000,ROUND(L199,2)&lt;&gt;L199),LEN(L199)&gt;0),IF(ISNUMBER(M199),OR(M199&lt;0,M199&gt;1000000000,ROUND(M199,2)&lt;&gt;M199),LEN(M199)&gt;0)),"Перевірте факт",IF(OR(AND(LEN(B199)&gt;0,'Налаштування'!G7&lt;&gt;"Готово"),AND(LEN(C199)&gt;0,'Налаштування'!G8&lt;&gt;"Готово"),AND(LEN(D199)&gt;0,'Налаштування'!G9&lt;&gt;"Готово"),AND(LEN(E199)&gt;0,'Налаштування'!G10&lt;&gt;"Готово"),AND(LEN(F199)&gt;0,'Налаштування'!G11&lt;&gt;"Готово"),AND(LEN(G199)&gt;0,'Налаштування'!G12&lt;&gt;"Готово"),AND(LEN(H199)&gt;0,'Налаштування'!G13&lt;&gt;"Готово"),AND(LEN(I199)&gt;0,'Налаштування'!G14&lt;&gt;"Готово"),AND(LEN(J199)&gt;0,'Налаштування'!G15&lt;&gt;"Готово"),AND(LEN(K199)&gt;0,'Налаштування'!G16&lt;&gt;"Готово"),AND(LEN(L199)&gt;0,'Налаштування'!G17&lt;&gt;"Готово"),AND(LEN(M199)&gt;0,'Налаштування'!G18&lt;&gt;"Готово")),"Показник не налаштовано","Готово"))))</x:f>
      </x:c>
    </x:row>
    <x:row r="200">
      <x:c r="A200" s="14" t="n">
        <x:f>IF('Налаштування'!$C$4&lt;&gt;"Готово","",IF(YEAR(DATE('Налаштування'!$B$4,1,194))='Налаштування'!$B$4,DATE('Налаштування'!$B$4,1,194),""))</x:f>
        <x:v>46216</x:v>
      </x:c>
      <x:c r="B200" s="13"/>
      <x:c r="C200" s="13"/>
      <x:c r="D200" s="13"/>
      <x:c r="E200" s="13"/>
      <x:c r="F200" s="13"/>
      <x:c r="G200" s="13"/>
      <x:c r="H200" s="13"/>
      <x:c r="I200" s="13"/>
      <x:c r="J200" s="13"/>
      <x:c r="K200" s="13"/>
      <x:c r="L200" s="13"/>
      <x:c r="M200" s="13"/>
      <x:c r="N200" s="9" t="str">
        <x:f>IF(COUNTA(B200:M200)=0,"",IF(A200="","Дата поза роком",IF(OR(IF(ISNUMBER(B200),OR(B200&lt;0,B200&gt;1000000000,ROUND(B200,2)&lt;&gt;B200),LEN(B200)&gt;0),IF(ISNUMBER(C200),OR(C200&lt;0,C200&gt;1000000000,ROUND(C200,2)&lt;&gt;C200),LEN(C200)&gt;0),IF(ISNUMBER(D200),OR(D200&lt;0,D200&gt;1000000000,ROUND(D200,2)&lt;&gt;D200),LEN(D200)&gt;0),IF(ISNUMBER(E200),OR(E200&lt;0,E200&gt;1000000000,ROUND(E200,2)&lt;&gt;E200),LEN(E200)&gt;0),IF(ISNUMBER(F200),OR(F200&lt;0,F200&gt;1000000000,ROUND(F200,2)&lt;&gt;F200),LEN(F200)&gt;0),IF(ISNUMBER(G200),OR(G200&lt;0,G200&gt;1000000000,ROUND(G200,2)&lt;&gt;G200),LEN(G200)&gt;0),IF(ISNUMBER(H200),OR(H200&lt;0,H200&gt;1000000000,ROUND(H200,2)&lt;&gt;H200),LEN(H200)&gt;0),IF(ISNUMBER(I200),OR(I200&lt;0,I200&gt;1000000000,ROUND(I200,2)&lt;&gt;I200),LEN(I200)&gt;0),IF(ISNUMBER(J200),OR(J200&lt;0,J200&gt;1000000000,ROUND(J200,2)&lt;&gt;J200),LEN(J200)&gt;0),IF(ISNUMBER(K200),OR(K200&lt;0,K200&gt;1000000000,ROUND(K200,2)&lt;&gt;K200),LEN(K200)&gt;0),IF(ISNUMBER(L200),OR(L200&lt;0,L200&gt;1000000000,ROUND(L200,2)&lt;&gt;L200),LEN(L200)&gt;0),IF(ISNUMBER(M200),OR(M200&lt;0,M200&gt;1000000000,ROUND(M200,2)&lt;&gt;M200),LEN(M200)&gt;0)),"Перевірте факт",IF(OR(AND(LEN(B200)&gt;0,'Налаштування'!G7&lt;&gt;"Готово"),AND(LEN(C200)&gt;0,'Налаштування'!G8&lt;&gt;"Готово"),AND(LEN(D200)&gt;0,'Налаштування'!G9&lt;&gt;"Готово"),AND(LEN(E200)&gt;0,'Налаштування'!G10&lt;&gt;"Готово"),AND(LEN(F200)&gt;0,'Налаштування'!G11&lt;&gt;"Готово"),AND(LEN(G200)&gt;0,'Налаштування'!G12&lt;&gt;"Готово"),AND(LEN(H200)&gt;0,'Налаштування'!G13&lt;&gt;"Готово"),AND(LEN(I200)&gt;0,'Налаштування'!G14&lt;&gt;"Готово"),AND(LEN(J200)&gt;0,'Налаштування'!G15&lt;&gt;"Готово"),AND(LEN(K200)&gt;0,'Налаштування'!G16&lt;&gt;"Готово"),AND(LEN(L200)&gt;0,'Налаштування'!G17&lt;&gt;"Готово"),AND(LEN(M200)&gt;0,'Налаштування'!G18&lt;&gt;"Готово")),"Показник не налаштовано","Готово"))))</x:f>
      </x:c>
    </x:row>
    <x:row r="201">
      <x:c r="A201" s="14" t="n">
        <x:f>IF('Налаштування'!$C$4&lt;&gt;"Готово","",IF(YEAR(DATE('Налаштування'!$B$4,1,195))='Налаштування'!$B$4,DATE('Налаштування'!$B$4,1,195),""))</x:f>
        <x:v>46217</x:v>
      </x:c>
      <x:c r="B201" s="13"/>
      <x:c r="C201" s="13"/>
      <x:c r="D201" s="13"/>
      <x:c r="E201" s="13"/>
      <x:c r="F201" s="13"/>
      <x:c r="G201" s="13"/>
      <x:c r="H201" s="13"/>
      <x:c r="I201" s="13"/>
      <x:c r="J201" s="13"/>
      <x:c r="K201" s="13"/>
      <x:c r="L201" s="13"/>
      <x:c r="M201" s="13"/>
      <x:c r="N201" s="9" t="str">
        <x:f>IF(COUNTA(B201:M201)=0,"",IF(A201="","Дата поза роком",IF(OR(IF(ISNUMBER(B201),OR(B201&lt;0,B201&gt;1000000000,ROUND(B201,2)&lt;&gt;B201),LEN(B201)&gt;0),IF(ISNUMBER(C201),OR(C201&lt;0,C201&gt;1000000000,ROUND(C201,2)&lt;&gt;C201),LEN(C201)&gt;0),IF(ISNUMBER(D201),OR(D201&lt;0,D201&gt;1000000000,ROUND(D201,2)&lt;&gt;D201),LEN(D201)&gt;0),IF(ISNUMBER(E201),OR(E201&lt;0,E201&gt;1000000000,ROUND(E201,2)&lt;&gt;E201),LEN(E201)&gt;0),IF(ISNUMBER(F201),OR(F201&lt;0,F201&gt;1000000000,ROUND(F201,2)&lt;&gt;F201),LEN(F201)&gt;0),IF(ISNUMBER(G201),OR(G201&lt;0,G201&gt;1000000000,ROUND(G201,2)&lt;&gt;G201),LEN(G201)&gt;0),IF(ISNUMBER(H201),OR(H201&lt;0,H201&gt;1000000000,ROUND(H201,2)&lt;&gt;H201),LEN(H201)&gt;0),IF(ISNUMBER(I201),OR(I201&lt;0,I201&gt;1000000000,ROUND(I201,2)&lt;&gt;I201),LEN(I201)&gt;0),IF(ISNUMBER(J201),OR(J201&lt;0,J201&gt;1000000000,ROUND(J201,2)&lt;&gt;J201),LEN(J201)&gt;0),IF(ISNUMBER(K201),OR(K201&lt;0,K201&gt;1000000000,ROUND(K201,2)&lt;&gt;K201),LEN(K201)&gt;0),IF(ISNUMBER(L201),OR(L201&lt;0,L201&gt;1000000000,ROUND(L201,2)&lt;&gt;L201),LEN(L201)&gt;0),IF(ISNUMBER(M201),OR(M201&lt;0,M201&gt;1000000000,ROUND(M201,2)&lt;&gt;M201),LEN(M201)&gt;0)),"Перевірте факт",IF(OR(AND(LEN(B201)&gt;0,'Налаштування'!G7&lt;&gt;"Готово"),AND(LEN(C201)&gt;0,'Налаштування'!G8&lt;&gt;"Готово"),AND(LEN(D201)&gt;0,'Налаштування'!G9&lt;&gt;"Готово"),AND(LEN(E201)&gt;0,'Налаштування'!G10&lt;&gt;"Готово"),AND(LEN(F201)&gt;0,'Налаштування'!G11&lt;&gt;"Готово"),AND(LEN(G201)&gt;0,'Налаштування'!G12&lt;&gt;"Готово"),AND(LEN(H201)&gt;0,'Налаштування'!G13&lt;&gt;"Готово"),AND(LEN(I201)&gt;0,'Налаштування'!G14&lt;&gt;"Готово"),AND(LEN(J201)&gt;0,'Налаштування'!G15&lt;&gt;"Готово"),AND(LEN(K201)&gt;0,'Налаштування'!G16&lt;&gt;"Готово"),AND(LEN(L201)&gt;0,'Налаштування'!G17&lt;&gt;"Готово"),AND(LEN(M201)&gt;0,'Налаштування'!G18&lt;&gt;"Готово")),"Показник не налаштовано","Готово"))))</x:f>
      </x:c>
    </x:row>
    <x:row r="202">
      <x:c r="A202" s="14" t="n">
        <x:f>IF('Налаштування'!$C$4&lt;&gt;"Готово","",IF(YEAR(DATE('Налаштування'!$B$4,1,196))='Налаштування'!$B$4,DATE('Налаштування'!$B$4,1,196),""))</x:f>
        <x:v>46218</x:v>
      </x:c>
      <x:c r="B202" s="13"/>
      <x:c r="C202" s="13"/>
      <x:c r="D202" s="13"/>
      <x:c r="E202" s="13"/>
      <x:c r="F202" s="13"/>
      <x:c r="G202" s="13"/>
      <x:c r="H202" s="13"/>
      <x:c r="I202" s="13"/>
      <x:c r="J202" s="13"/>
      <x:c r="K202" s="13"/>
      <x:c r="L202" s="13"/>
      <x:c r="M202" s="13"/>
      <x:c r="N202" s="9" t="str">
        <x:f>IF(COUNTA(B202:M202)=0,"",IF(A202="","Дата поза роком",IF(OR(IF(ISNUMBER(B202),OR(B202&lt;0,B202&gt;1000000000,ROUND(B202,2)&lt;&gt;B202),LEN(B202)&gt;0),IF(ISNUMBER(C202),OR(C202&lt;0,C202&gt;1000000000,ROUND(C202,2)&lt;&gt;C202),LEN(C202)&gt;0),IF(ISNUMBER(D202),OR(D202&lt;0,D202&gt;1000000000,ROUND(D202,2)&lt;&gt;D202),LEN(D202)&gt;0),IF(ISNUMBER(E202),OR(E202&lt;0,E202&gt;1000000000,ROUND(E202,2)&lt;&gt;E202),LEN(E202)&gt;0),IF(ISNUMBER(F202),OR(F202&lt;0,F202&gt;1000000000,ROUND(F202,2)&lt;&gt;F202),LEN(F202)&gt;0),IF(ISNUMBER(G202),OR(G202&lt;0,G202&gt;1000000000,ROUND(G202,2)&lt;&gt;G202),LEN(G202)&gt;0),IF(ISNUMBER(H202),OR(H202&lt;0,H202&gt;1000000000,ROUND(H202,2)&lt;&gt;H202),LEN(H202)&gt;0),IF(ISNUMBER(I202),OR(I202&lt;0,I202&gt;1000000000,ROUND(I202,2)&lt;&gt;I202),LEN(I202)&gt;0),IF(ISNUMBER(J202),OR(J202&lt;0,J202&gt;1000000000,ROUND(J202,2)&lt;&gt;J202),LEN(J202)&gt;0),IF(ISNUMBER(K202),OR(K202&lt;0,K202&gt;1000000000,ROUND(K202,2)&lt;&gt;K202),LEN(K202)&gt;0),IF(ISNUMBER(L202),OR(L202&lt;0,L202&gt;1000000000,ROUND(L202,2)&lt;&gt;L202),LEN(L202)&gt;0),IF(ISNUMBER(M202),OR(M202&lt;0,M202&gt;1000000000,ROUND(M202,2)&lt;&gt;M202),LEN(M202)&gt;0)),"Перевірте факт",IF(OR(AND(LEN(B202)&gt;0,'Налаштування'!G7&lt;&gt;"Готово"),AND(LEN(C202)&gt;0,'Налаштування'!G8&lt;&gt;"Готово"),AND(LEN(D202)&gt;0,'Налаштування'!G9&lt;&gt;"Готово"),AND(LEN(E202)&gt;0,'Налаштування'!G10&lt;&gt;"Готово"),AND(LEN(F202)&gt;0,'Налаштування'!G11&lt;&gt;"Готово"),AND(LEN(G202)&gt;0,'Налаштування'!G12&lt;&gt;"Готово"),AND(LEN(H202)&gt;0,'Налаштування'!G13&lt;&gt;"Готово"),AND(LEN(I202)&gt;0,'Налаштування'!G14&lt;&gt;"Готово"),AND(LEN(J202)&gt;0,'Налаштування'!G15&lt;&gt;"Готово"),AND(LEN(K202)&gt;0,'Налаштування'!G16&lt;&gt;"Готово"),AND(LEN(L202)&gt;0,'Налаштування'!G17&lt;&gt;"Готово"),AND(LEN(M202)&gt;0,'Налаштування'!G18&lt;&gt;"Готово")),"Показник не налаштовано","Готово"))))</x:f>
      </x:c>
    </x:row>
    <x:row r="203">
      <x:c r="A203" s="14" t="n">
        <x:f>IF('Налаштування'!$C$4&lt;&gt;"Готово","",IF(YEAR(DATE('Налаштування'!$B$4,1,197))='Налаштування'!$B$4,DATE('Налаштування'!$B$4,1,197),""))</x:f>
        <x:v>46219</x:v>
      </x:c>
      <x:c r="B203" s="13"/>
      <x:c r="C203" s="13"/>
      <x:c r="D203" s="13"/>
      <x:c r="E203" s="13"/>
      <x:c r="F203" s="13"/>
      <x:c r="G203" s="13"/>
      <x:c r="H203" s="13"/>
      <x:c r="I203" s="13"/>
      <x:c r="J203" s="13"/>
      <x:c r="K203" s="13"/>
      <x:c r="L203" s="13"/>
      <x:c r="M203" s="13"/>
      <x:c r="N203" s="9" t="str">
        <x:f>IF(COUNTA(B203:M203)=0,"",IF(A203="","Дата поза роком",IF(OR(IF(ISNUMBER(B203),OR(B203&lt;0,B203&gt;1000000000,ROUND(B203,2)&lt;&gt;B203),LEN(B203)&gt;0),IF(ISNUMBER(C203),OR(C203&lt;0,C203&gt;1000000000,ROUND(C203,2)&lt;&gt;C203),LEN(C203)&gt;0),IF(ISNUMBER(D203),OR(D203&lt;0,D203&gt;1000000000,ROUND(D203,2)&lt;&gt;D203),LEN(D203)&gt;0),IF(ISNUMBER(E203),OR(E203&lt;0,E203&gt;1000000000,ROUND(E203,2)&lt;&gt;E203),LEN(E203)&gt;0),IF(ISNUMBER(F203),OR(F203&lt;0,F203&gt;1000000000,ROUND(F203,2)&lt;&gt;F203),LEN(F203)&gt;0),IF(ISNUMBER(G203),OR(G203&lt;0,G203&gt;1000000000,ROUND(G203,2)&lt;&gt;G203),LEN(G203)&gt;0),IF(ISNUMBER(H203),OR(H203&lt;0,H203&gt;1000000000,ROUND(H203,2)&lt;&gt;H203),LEN(H203)&gt;0),IF(ISNUMBER(I203),OR(I203&lt;0,I203&gt;1000000000,ROUND(I203,2)&lt;&gt;I203),LEN(I203)&gt;0),IF(ISNUMBER(J203),OR(J203&lt;0,J203&gt;1000000000,ROUND(J203,2)&lt;&gt;J203),LEN(J203)&gt;0),IF(ISNUMBER(K203),OR(K203&lt;0,K203&gt;1000000000,ROUND(K203,2)&lt;&gt;K203),LEN(K203)&gt;0),IF(ISNUMBER(L203),OR(L203&lt;0,L203&gt;1000000000,ROUND(L203,2)&lt;&gt;L203),LEN(L203)&gt;0),IF(ISNUMBER(M203),OR(M203&lt;0,M203&gt;1000000000,ROUND(M203,2)&lt;&gt;M203),LEN(M203)&gt;0)),"Перевірте факт",IF(OR(AND(LEN(B203)&gt;0,'Налаштування'!G7&lt;&gt;"Готово"),AND(LEN(C203)&gt;0,'Налаштування'!G8&lt;&gt;"Готово"),AND(LEN(D203)&gt;0,'Налаштування'!G9&lt;&gt;"Готово"),AND(LEN(E203)&gt;0,'Налаштування'!G10&lt;&gt;"Готово"),AND(LEN(F203)&gt;0,'Налаштування'!G11&lt;&gt;"Готово"),AND(LEN(G203)&gt;0,'Налаштування'!G12&lt;&gt;"Готово"),AND(LEN(H203)&gt;0,'Налаштування'!G13&lt;&gt;"Готово"),AND(LEN(I203)&gt;0,'Налаштування'!G14&lt;&gt;"Готово"),AND(LEN(J203)&gt;0,'Налаштування'!G15&lt;&gt;"Готово"),AND(LEN(K203)&gt;0,'Налаштування'!G16&lt;&gt;"Готово"),AND(LEN(L203)&gt;0,'Налаштування'!G17&lt;&gt;"Готово"),AND(LEN(M203)&gt;0,'Налаштування'!G18&lt;&gt;"Готово")),"Показник не налаштовано","Готово"))))</x:f>
      </x:c>
    </x:row>
    <x:row r="204">
      <x:c r="A204" s="14" t="n">
        <x:f>IF('Налаштування'!$C$4&lt;&gt;"Готово","",IF(YEAR(DATE('Налаштування'!$B$4,1,198))='Налаштування'!$B$4,DATE('Налаштування'!$B$4,1,198),""))</x:f>
        <x:v>46220</x:v>
      </x:c>
      <x:c r="B204" s="13"/>
      <x:c r="C204" s="13"/>
      <x:c r="D204" s="13"/>
      <x:c r="E204" s="13"/>
      <x:c r="F204" s="13"/>
      <x:c r="G204" s="13"/>
      <x:c r="H204" s="13"/>
      <x:c r="I204" s="13"/>
      <x:c r="J204" s="13"/>
      <x:c r="K204" s="13"/>
      <x:c r="L204" s="13"/>
      <x:c r="M204" s="13"/>
      <x:c r="N204" s="9" t="str">
        <x:f>IF(COUNTA(B204:M204)=0,"",IF(A204="","Дата поза роком",IF(OR(IF(ISNUMBER(B204),OR(B204&lt;0,B204&gt;1000000000,ROUND(B204,2)&lt;&gt;B204),LEN(B204)&gt;0),IF(ISNUMBER(C204),OR(C204&lt;0,C204&gt;1000000000,ROUND(C204,2)&lt;&gt;C204),LEN(C204)&gt;0),IF(ISNUMBER(D204),OR(D204&lt;0,D204&gt;1000000000,ROUND(D204,2)&lt;&gt;D204),LEN(D204)&gt;0),IF(ISNUMBER(E204),OR(E204&lt;0,E204&gt;1000000000,ROUND(E204,2)&lt;&gt;E204),LEN(E204)&gt;0),IF(ISNUMBER(F204),OR(F204&lt;0,F204&gt;1000000000,ROUND(F204,2)&lt;&gt;F204),LEN(F204)&gt;0),IF(ISNUMBER(G204),OR(G204&lt;0,G204&gt;1000000000,ROUND(G204,2)&lt;&gt;G204),LEN(G204)&gt;0),IF(ISNUMBER(H204),OR(H204&lt;0,H204&gt;1000000000,ROUND(H204,2)&lt;&gt;H204),LEN(H204)&gt;0),IF(ISNUMBER(I204),OR(I204&lt;0,I204&gt;1000000000,ROUND(I204,2)&lt;&gt;I204),LEN(I204)&gt;0),IF(ISNUMBER(J204),OR(J204&lt;0,J204&gt;1000000000,ROUND(J204,2)&lt;&gt;J204),LEN(J204)&gt;0),IF(ISNUMBER(K204),OR(K204&lt;0,K204&gt;1000000000,ROUND(K204,2)&lt;&gt;K204),LEN(K204)&gt;0),IF(ISNUMBER(L204),OR(L204&lt;0,L204&gt;1000000000,ROUND(L204,2)&lt;&gt;L204),LEN(L204)&gt;0),IF(ISNUMBER(M204),OR(M204&lt;0,M204&gt;1000000000,ROUND(M204,2)&lt;&gt;M204),LEN(M204)&gt;0)),"Перевірте факт",IF(OR(AND(LEN(B204)&gt;0,'Налаштування'!G7&lt;&gt;"Готово"),AND(LEN(C204)&gt;0,'Налаштування'!G8&lt;&gt;"Готово"),AND(LEN(D204)&gt;0,'Налаштування'!G9&lt;&gt;"Готово"),AND(LEN(E204)&gt;0,'Налаштування'!G10&lt;&gt;"Готово"),AND(LEN(F204)&gt;0,'Налаштування'!G11&lt;&gt;"Готово"),AND(LEN(G204)&gt;0,'Налаштування'!G12&lt;&gt;"Готово"),AND(LEN(H204)&gt;0,'Налаштування'!G13&lt;&gt;"Готово"),AND(LEN(I204)&gt;0,'Налаштування'!G14&lt;&gt;"Готово"),AND(LEN(J204)&gt;0,'Налаштування'!G15&lt;&gt;"Готово"),AND(LEN(K204)&gt;0,'Налаштування'!G16&lt;&gt;"Готово"),AND(LEN(L204)&gt;0,'Налаштування'!G17&lt;&gt;"Готово"),AND(LEN(M204)&gt;0,'Налаштування'!G18&lt;&gt;"Готово")),"Показник не налаштовано","Готово"))))</x:f>
      </x:c>
    </x:row>
    <x:row r="205">
      <x:c r="A205" s="14" t="n">
        <x:f>IF('Налаштування'!$C$4&lt;&gt;"Готово","",IF(YEAR(DATE('Налаштування'!$B$4,1,199))='Налаштування'!$B$4,DATE('Налаштування'!$B$4,1,199),""))</x:f>
        <x:v>46221</x:v>
      </x:c>
      <x:c r="B205" s="13"/>
      <x:c r="C205" s="13"/>
      <x:c r="D205" s="13"/>
      <x:c r="E205" s="13"/>
      <x:c r="F205" s="13"/>
      <x:c r="G205" s="13"/>
      <x:c r="H205" s="13"/>
      <x:c r="I205" s="13"/>
      <x:c r="J205" s="13"/>
      <x:c r="K205" s="13"/>
      <x:c r="L205" s="13"/>
      <x:c r="M205" s="13"/>
      <x:c r="N205" s="9" t="str">
        <x:f>IF(COUNTA(B205:M205)=0,"",IF(A205="","Дата поза роком",IF(OR(IF(ISNUMBER(B205),OR(B205&lt;0,B205&gt;1000000000,ROUND(B205,2)&lt;&gt;B205),LEN(B205)&gt;0),IF(ISNUMBER(C205),OR(C205&lt;0,C205&gt;1000000000,ROUND(C205,2)&lt;&gt;C205),LEN(C205)&gt;0),IF(ISNUMBER(D205),OR(D205&lt;0,D205&gt;1000000000,ROUND(D205,2)&lt;&gt;D205),LEN(D205)&gt;0),IF(ISNUMBER(E205),OR(E205&lt;0,E205&gt;1000000000,ROUND(E205,2)&lt;&gt;E205),LEN(E205)&gt;0),IF(ISNUMBER(F205),OR(F205&lt;0,F205&gt;1000000000,ROUND(F205,2)&lt;&gt;F205),LEN(F205)&gt;0),IF(ISNUMBER(G205),OR(G205&lt;0,G205&gt;1000000000,ROUND(G205,2)&lt;&gt;G205),LEN(G205)&gt;0),IF(ISNUMBER(H205),OR(H205&lt;0,H205&gt;1000000000,ROUND(H205,2)&lt;&gt;H205),LEN(H205)&gt;0),IF(ISNUMBER(I205),OR(I205&lt;0,I205&gt;1000000000,ROUND(I205,2)&lt;&gt;I205),LEN(I205)&gt;0),IF(ISNUMBER(J205),OR(J205&lt;0,J205&gt;1000000000,ROUND(J205,2)&lt;&gt;J205),LEN(J205)&gt;0),IF(ISNUMBER(K205),OR(K205&lt;0,K205&gt;1000000000,ROUND(K205,2)&lt;&gt;K205),LEN(K205)&gt;0),IF(ISNUMBER(L205),OR(L205&lt;0,L205&gt;1000000000,ROUND(L205,2)&lt;&gt;L205),LEN(L205)&gt;0),IF(ISNUMBER(M205),OR(M205&lt;0,M205&gt;1000000000,ROUND(M205,2)&lt;&gt;M205),LEN(M205)&gt;0)),"Перевірте факт",IF(OR(AND(LEN(B205)&gt;0,'Налаштування'!G7&lt;&gt;"Готово"),AND(LEN(C205)&gt;0,'Налаштування'!G8&lt;&gt;"Готово"),AND(LEN(D205)&gt;0,'Налаштування'!G9&lt;&gt;"Готово"),AND(LEN(E205)&gt;0,'Налаштування'!G10&lt;&gt;"Готово"),AND(LEN(F205)&gt;0,'Налаштування'!G11&lt;&gt;"Готово"),AND(LEN(G205)&gt;0,'Налаштування'!G12&lt;&gt;"Готово"),AND(LEN(H205)&gt;0,'Налаштування'!G13&lt;&gt;"Готово"),AND(LEN(I205)&gt;0,'Налаштування'!G14&lt;&gt;"Готово"),AND(LEN(J205)&gt;0,'Налаштування'!G15&lt;&gt;"Готово"),AND(LEN(K205)&gt;0,'Налаштування'!G16&lt;&gt;"Готово"),AND(LEN(L205)&gt;0,'Налаштування'!G17&lt;&gt;"Готово"),AND(LEN(M205)&gt;0,'Налаштування'!G18&lt;&gt;"Готово")),"Показник не налаштовано","Готово"))))</x:f>
      </x:c>
    </x:row>
    <x:row r="206">
      <x:c r="A206" s="14" t="n">
        <x:f>IF('Налаштування'!$C$4&lt;&gt;"Готово","",IF(YEAR(DATE('Налаштування'!$B$4,1,200))='Налаштування'!$B$4,DATE('Налаштування'!$B$4,1,200),""))</x:f>
        <x:v>46222</x:v>
      </x:c>
      <x:c r="B206" s="13"/>
      <x:c r="C206" s="13"/>
      <x:c r="D206" s="13"/>
      <x:c r="E206" s="13"/>
      <x:c r="F206" s="13"/>
      <x:c r="G206" s="13"/>
      <x:c r="H206" s="13"/>
      <x:c r="I206" s="13"/>
      <x:c r="J206" s="13"/>
      <x:c r="K206" s="13"/>
      <x:c r="L206" s="13"/>
      <x:c r="M206" s="13"/>
      <x:c r="N206" s="9" t="str">
        <x:f>IF(COUNTA(B206:M206)=0,"",IF(A206="","Дата поза роком",IF(OR(IF(ISNUMBER(B206),OR(B206&lt;0,B206&gt;1000000000,ROUND(B206,2)&lt;&gt;B206),LEN(B206)&gt;0),IF(ISNUMBER(C206),OR(C206&lt;0,C206&gt;1000000000,ROUND(C206,2)&lt;&gt;C206),LEN(C206)&gt;0),IF(ISNUMBER(D206),OR(D206&lt;0,D206&gt;1000000000,ROUND(D206,2)&lt;&gt;D206),LEN(D206)&gt;0),IF(ISNUMBER(E206),OR(E206&lt;0,E206&gt;1000000000,ROUND(E206,2)&lt;&gt;E206),LEN(E206)&gt;0),IF(ISNUMBER(F206),OR(F206&lt;0,F206&gt;1000000000,ROUND(F206,2)&lt;&gt;F206),LEN(F206)&gt;0),IF(ISNUMBER(G206),OR(G206&lt;0,G206&gt;1000000000,ROUND(G206,2)&lt;&gt;G206),LEN(G206)&gt;0),IF(ISNUMBER(H206),OR(H206&lt;0,H206&gt;1000000000,ROUND(H206,2)&lt;&gt;H206),LEN(H206)&gt;0),IF(ISNUMBER(I206),OR(I206&lt;0,I206&gt;1000000000,ROUND(I206,2)&lt;&gt;I206),LEN(I206)&gt;0),IF(ISNUMBER(J206),OR(J206&lt;0,J206&gt;1000000000,ROUND(J206,2)&lt;&gt;J206),LEN(J206)&gt;0),IF(ISNUMBER(K206),OR(K206&lt;0,K206&gt;1000000000,ROUND(K206,2)&lt;&gt;K206),LEN(K206)&gt;0),IF(ISNUMBER(L206),OR(L206&lt;0,L206&gt;1000000000,ROUND(L206,2)&lt;&gt;L206),LEN(L206)&gt;0),IF(ISNUMBER(M206),OR(M206&lt;0,M206&gt;1000000000,ROUND(M206,2)&lt;&gt;M206),LEN(M206)&gt;0)),"Перевірте факт",IF(OR(AND(LEN(B206)&gt;0,'Налаштування'!G7&lt;&gt;"Готово"),AND(LEN(C206)&gt;0,'Налаштування'!G8&lt;&gt;"Готово"),AND(LEN(D206)&gt;0,'Налаштування'!G9&lt;&gt;"Готово"),AND(LEN(E206)&gt;0,'Налаштування'!G10&lt;&gt;"Готово"),AND(LEN(F206)&gt;0,'Налаштування'!G11&lt;&gt;"Готово"),AND(LEN(G206)&gt;0,'Налаштування'!G12&lt;&gt;"Готово"),AND(LEN(H206)&gt;0,'Налаштування'!G13&lt;&gt;"Готово"),AND(LEN(I206)&gt;0,'Налаштування'!G14&lt;&gt;"Готово"),AND(LEN(J206)&gt;0,'Налаштування'!G15&lt;&gt;"Готово"),AND(LEN(K206)&gt;0,'Налаштування'!G16&lt;&gt;"Готово"),AND(LEN(L206)&gt;0,'Налаштування'!G17&lt;&gt;"Готово"),AND(LEN(M206)&gt;0,'Налаштування'!G18&lt;&gt;"Готово")),"Показник не налаштовано","Готово"))))</x:f>
      </x:c>
    </x:row>
    <x:row r="207">
      <x:c r="A207" s="14" t="n">
        <x:f>IF('Налаштування'!$C$4&lt;&gt;"Готово","",IF(YEAR(DATE('Налаштування'!$B$4,1,201))='Налаштування'!$B$4,DATE('Налаштування'!$B$4,1,201),""))</x:f>
        <x:v>46223</x:v>
      </x:c>
      <x:c r="B207" s="13"/>
      <x:c r="C207" s="13"/>
      <x:c r="D207" s="13"/>
      <x:c r="E207" s="13"/>
      <x:c r="F207" s="13"/>
      <x:c r="G207" s="13"/>
      <x:c r="H207" s="13"/>
      <x:c r="I207" s="13"/>
      <x:c r="J207" s="13"/>
      <x:c r="K207" s="13"/>
      <x:c r="L207" s="13"/>
      <x:c r="M207" s="13"/>
      <x:c r="N207" s="9" t="str">
        <x:f>IF(COUNTA(B207:M207)=0,"",IF(A207="","Дата поза роком",IF(OR(IF(ISNUMBER(B207),OR(B207&lt;0,B207&gt;1000000000,ROUND(B207,2)&lt;&gt;B207),LEN(B207)&gt;0),IF(ISNUMBER(C207),OR(C207&lt;0,C207&gt;1000000000,ROUND(C207,2)&lt;&gt;C207),LEN(C207)&gt;0),IF(ISNUMBER(D207),OR(D207&lt;0,D207&gt;1000000000,ROUND(D207,2)&lt;&gt;D207),LEN(D207)&gt;0),IF(ISNUMBER(E207),OR(E207&lt;0,E207&gt;1000000000,ROUND(E207,2)&lt;&gt;E207),LEN(E207)&gt;0),IF(ISNUMBER(F207),OR(F207&lt;0,F207&gt;1000000000,ROUND(F207,2)&lt;&gt;F207),LEN(F207)&gt;0),IF(ISNUMBER(G207),OR(G207&lt;0,G207&gt;1000000000,ROUND(G207,2)&lt;&gt;G207),LEN(G207)&gt;0),IF(ISNUMBER(H207),OR(H207&lt;0,H207&gt;1000000000,ROUND(H207,2)&lt;&gt;H207),LEN(H207)&gt;0),IF(ISNUMBER(I207),OR(I207&lt;0,I207&gt;1000000000,ROUND(I207,2)&lt;&gt;I207),LEN(I207)&gt;0),IF(ISNUMBER(J207),OR(J207&lt;0,J207&gt;1000000000,ROUND(J207,2)&lt;&gt;J207),LEN(J207)&gt;0),IF(ISNUMBER(K207),OR(K207&lt;0,K207&gt;1000000000,ROUND(K207,2)&lt;&gt;K207),LEN(K207)&gt;0),IF(ISNUMBER(L207),OR(L207&lt;0,L207&gt;1000000000,ROUND(L207,2)&lt;&gt;L207),LEN(L207)&gt;0),IF(ISNUMBER(M207),OR(M207&lt;0,M207&gt;1000000000,ROUND(M207,2)&lt;&gt;M207),LEN(M207)&gt;0)),"Перевірте факт",IF(OR(AND(LEN(B207)&gt;0,'Налаштування'!G7&lt;&gt;"Готово"),AND(LEN(C207)&gt;0,'Налаштування'!G8&lt;&gt;"Готово"),AND(LEN(D207)&gt;0,'Налаштування'!G9&lt;&gt;"Готово"),AND(LEN(E207)&gt;0,'Налаштування'!G10&lt;&gt;"Готово"),AND(LEN(F207)&gt;0,'Налаштування'!G11&lt;&gt;"Готово"),AND(LEN(G207)&gt;0,'Налаштування'!G12&lt;&gt;"Готово"),AND(LEN(H207)&gt;0,'Налаштування'!G13&lt;&gt;"Готово"),AND(LEN(I207)&gt;0,'Налаштування'!G14&lt;&gt;"Готово"),AND(LEN(J207)&gt;0,'Налаштування'!G15&lt;&gt;"Готово"),AND(LEN(K207)&gt;0,'Налаштування'!G16&lt;&gt;"Готово"),AND(LEN(L207)&gt;0,'Налаштування'!G17&lt;&gt;"Готово"),AND(LEN(M207)&gt;0,'Налаштування'!G18&lt;&gt;"Готово")),"Показник не налаштовано","Готово"))))</x:f>
      </x:c>
    </x:row>
    <x:row r="208">
      <x:c r="A208" s="14" t="n">
        <x:f>IF('Налаштування'!$C$4&lt;&gt;"Готово","",IF(YEAR(DATE('Налаштування'!$B$4,1,202))='Налаштування'!$B$4,DATE('Налаштування'!$B$4,1,202),""))</x:f>
        <x:v>46224</x:v>
      </x:c>
      <x:c r="B208" s="13"/>
      <x:c r="C208" s="13"/>
      <x:c r="D208" s="13"/>
      <x:c r="E208" s="13"/>
      <x:c r="F208" s="13"/>
      <x:c r="G208" s="13"/>
      <x:c r="H208" s="13"/>
      <x:c r="I208" s="13"/>
      <x:c r="J208" s="13"/>
      <x:c r="K208" s="13"/>
      <x:c r="L208" s="13"/>
      <x:c r="M208" s="13"/>
      <x:c r="N208" s="9" t="str">
        <x:f>IF(COUNTA(B208:M208)=0,"",IF(A208="","Дата поза роком",IF(OR(IF(ISNUMBER(B208),OR(B208&lt;0,B208&gt;1000000000,ROUND(B208,2)&lt;&gt;B208),LEN(B208)&gt;0),IF(ISNUMBER(C208),OR(C208&lt;0,C208&gt;1000000000,ROUND(C208,2)&lt;&gt;C208),LEN(C208)&gt;0),IF(ISNUMBER(D208),OR(D208&lt;0,D208&gt;1000000000,ROUND(D208,2)&lt;&gt;D208),LEN(D208)&gt;0),IF(ISNUMBER(E208),OR(E208&lt;0,E208&gt;1000000000,ROUND(E208,2)&lt;&gt;E208),LEN(E208)&gt;0),IF(ISNUMBER(F208),OR(F208&lt;0,F208&gt;1000000000,ROUND(F208,2)&lt;&gt;F208),LEN(F208)&gt;0),IF(ISNUMBER(G208),OR(G208&lt;0,G208&gt;1000000000,ROUND(G208,2)&lt;&gt;G208),LEN(G208)&gt;0),IF(ISNUMBER(H208),OR(H208&lt;0,H208&gt;1000000000,ROUND(H208,2)&lt;&gt;H208),LEN(H208)&gt;0),IF(ISNUMBER(I208),OR(I208&lt;0,I208&gt;1000000000,ROUND(I208,2)&lt;&gt;I208),LEN(I208)&gt;0),IF(ISNUMBER(J208),OR(J208&lt;0,J208&gt;1000000000,ROUND(J208,2)&lt;&gt;J208),LEN(J208)&gt;0),IF(ISNUMBER(K208),OR(K208&lt;0,K208&gt;1000000000,ROUND(K208,2)&lt;&gt;K208),LEN(K208)&gt;0),IF(ISNUMBER(L208),OR(L208&lt;0,L208&gt;1000000000,ROUND(L208,2)&lt;&gt;L208),LEN(L208)&gt;0),IF(ISNUMBER(M208),OR(M208&lt;0,M208&gt;1000000000,ROUND(M208,2)&lt;&gt;M208),LEN(M208)&gt;0)),"Перевірте факт",IF(OR(AND(LEN(B208)&gt;0,'Налаштування'!G7&lt;&gt;"Готово"),AND(LEN(C208)&gt;0,'Налаштування'!G8&lt;&gt;"Готово"),AND(LEN(D208)&gt;0,'Налаштування'!G9&lt;&gt;"Готово"),AND(LEN(E208)&gt;0,'Налаштування'!G10&lt;&gt;"Готово"),AND(LEN(F208)&gt;0,'Налаштування'!G11&lt;&gt;"Готово"),AND(LEN(G208)&gt;0,'Налаштування'!G12&lt;&gt;"Готово"),AND(LEN(H208)&gt;0,'Налаштування'!G13&lt;&gt;"Готово"),AND(LEN(I208)&gt;0,'Налаштування'!G14&lt;&gt;"Готово"),AND(LEN(J208)&gt;0,'Налаштування'!G15&lt;&gt;"Готово"),AND(LEN(K208)&gt;0,'Налаштування'!G16&lt;&gt;"Готово"),AND(LEN(L208)&gt;0,'Налаштування'!G17&lt;&gt;"Готово"),AND(LEN(M208)&gt;0,'Налаштування'!G18&lt;&gt;"Готово")),"Показник не налаштовано","Готово"))))</x:f>
      </x:c>
    </x:row>
    <x:row r="209">
      <x:c r="A209" s="14" t="n">
        <x:f>IF('Налаштування'!$C$4&lt;&gt;"Готово","",IF(YEAR(DATE('Налаштування'!$B$4,1,203))='Налаштування'!$B$4,DATE('Налаштування'!$B$4,1,203),""))</x:f>
        <x:v>46225</x:v>
      </x:c>
      <x:c r="B209" s="13"/>
      <x:c r="C209" s="13"/>
      <x:c r="D209" s="13"/>
      <x:c r="E209" s="13"/>
      <x:c r="F209" s="13"/>
      <x:c r="G209" s="13"/>
      <x:c r="H209" s="13"/>
      <x:c r="I209" s="13"/>
      <x:c r="J209" s="13"/>
      <x:c r="K209" s="13"/>
      <x:c r="L209" s="13"/>
      <x:c r="M209" s="13"/>
      <x:c r="N209" s="9" t="str">
        <x:f>IF(COUNTA(B209:M209)=0,"",IF(A209="","Дата поза роком",IF(OR(IF(ISNUMBER(B209),OR(B209&lt;0,B209&gt;1000000000,ROUND(B209,2)&lt;&gt;B209),LEN(B209)&gt;0),IF(ISNUMBER(C209),OR(C209&lt;0,C209&gt;1000000000,ROUND(C209,2)&lt;&gt;C209),LEN(C209)&gt;0),IF(ISNUMBER(D209),OR(D209&lt;0,D209&gt;1000000000,ROUND(D209,2)&lt;&gt;D209),LEN(D209)&gt;0),IF(ISNUMBER(E209),OR(E209&lt;0,E209&gt;1000000000,ROUND(E209,2)&lt;&gt;E209),LEN(E209)&gt;0),IF(ISNUMBER(F209),OR(F209&lt;0,F209&gt;1000000000,ROUND(F209,2)&lt;&gt;F209),LEN(F209)&gt;0),IF(ISNUMBER(G209),OR(G209&lt;0,G209&gt;1000000000,ROUND(G209,2)&lt;&gt;G209),LEN(G209)&gt;0),IF(ISNUMBER(H209),OR(H209&lt;0,H209&gt;1000000000,ROUND(H209,2)&lt;&gt;H209),LEN(H209)&gt;0),IF(ISNUMBER(I209),OR(I209&lt;0,I209&gt;1000000000,ROUND(I209,2)&lt;&gt;I209),LEN(I209)&gt;0),IF(ISNUMBER(J209),OR(J209&lt;0,J209&gt;1000000000,ROUND(J209,2)&lt;&gt;J209),LEN(J209)&gt;0),IF(ISNUMBER(K209),OR(K209&lt;0,K209&gt;1000000000,ROUND(K209,2)&lt;&gt;K209),LEN(K209)&gt;0),IF(ISNUMBER(L209),OR(L209&lt;0,L209&gt;1000000000,ROUND(L209,2)&lt;&gt;L209),LEN(L209)&gt;0),IF(ISNUMBER(M209),OR(M209&lt;0,M209&gt;1000000000,ROUND(M209,2)&lt;&gt;M209),LEN(M209)&gt;0)),"Перевірте факт",IF(OR(AND(LEN(B209)&gt;0,'Налаштування'!G7&lt;&gt;"Готово"),AND(LEN(C209)&gt;0,'Налаштування'!G8&lt;&gt;"Готово"),AND(LEN(D209)&gt;0,'Налаштування'!G9&lt;&gt;"Готово"),AND(LEN(E209)&gt;0,'Налаштування'!G10&lt;&gt;"Готово"),AND(LEN(F209)&gt;0,'Налаштування'!G11&lt;&gt;"Готово"),AND(LEN(G209)&gt;0,'Налаштування'!G12&lt;&gt;"Готово"),AND(LEN(H209)&gt;0,'Налаштування'!G13&lt;&gt;"Готово"),AND(LEN(I209)&gt;0,'Налаштування'!G14&lt;&gt;"Готово"),AND(LEN(J209)&gt;0,'Налаштування'!G15&lt;&gt;"Готово"),AND(LEN(K209)&gt;0,'Налаштування'!G16&lt;&gt;"Готово"),AND(LEN(L209)&gt;0,'Налаштування'!G17&lt;&gt;"Готово"),AND(LEN(M209)&gt;0,'Налаштування'!G18&lt;&gt;"Готово")),"Показник не налаштовано","Готово"))))</x:f>
      </x:c>
    </x:row>
    <x:row r="210">
      <x:c r="A210" s="14" t="n">
        <x:f>IF('Налаштування'!$C$4&lt;&gt;"Готово","",IF(YEAR(DATE('Налаштування'!$B$4,1,204))='Налаштування'!$B$4,DATE('Налаштування'!$B$4,1,204),""))</x:f>
        <x:v>46226</x:v>
      </x:c>
      <x:c r="B210" s="13"/>
      <x:c r="C210" s="13"/>
      <x:c r="D210" s="13"/>
      <x:c r="E210" s="13"/>
      <x:c r="F210" s="13"/>
      <x:c r="G210" s="13"/>
      <x:c r="H210" s="13"/>
      <x:c r="I210" s="13"/>
      <x:c r="J210" s="13"/>
      <x:c r="K210" s="13"/>
      <x:c r="L210" s="13"/>
      <x:c r="M210" s="13"/>
      <x:c r="N210" s="9" t="str">
        <x:f>IF(COUNTA(B210:M210)=0,"",IF(A210="","Дата поза роком",IF(OR(IF(ISNUMBER(B210),OR(B210&lt;0,B210&gt;1000000000,ROUND(B210,2)&lt;&gt;B210),LEN(B210)&gt;0),IF(ISNUMBER(C210),OR(C210&lt;0,C210&gt;1000000000,ROUND(C210,2)&lt;&gt;C210),LEN(C210)&gt;0),IF(ISNUMBER(D210),OR(D210&lt;0,D210&gt;1000000000,ROUND(D210,2)&lt;&gt;D210),LEN(D210)&gt;0),IF(ISNUMBER(E210),OR(E210&lt;0,E210&gt;1000000000,ROUND(E210,2)&lt;&gt;E210),LEN(E210)&gt;0),IF(ISNUMBER(F210),OR(F210&lt;0,F210&gt;1000000000,ROUND(F210,2)&lt;&gt;F210),LEN(F210)&gt;0),IF(ISNUMBER(G210),OR(G210&lt;0,G210&gt;1000000000,ROUND(G210,2)&lt;&gt;G210),LEN(G210)&gt;0),IF(ISNUMBER(H210),OR(H210&lt;0,H210&gt;1000000000,ROUND(H210,2)&lt;&gt;H210),LEN(H210)&gt;0),IF(ISNUMBER(I210),OR(I210&lt;0,I210&gt;1000000000,ROUND(I210,2)&lt;&gt;I210),LEN(I210)&gt;0),IF(ISNUMBER(J210),OR(J210&lt;0,J210&gt;1000000000,ROUND(J210,2)&lt;&gt;J210),LEN(J210)&gt;0),IF(ISNUMBER(K210),OR(K210&lt;0,K210&gt;1000000000,ROUND(K210,2)&lt;&gt;K210),LEN(K210)&gt;0),IF(ISNUMBER(L210),OR(L210&lt;0,L210&gt;1000000000,ROUND(L210,2)&lt;&gt;L210),LEN(L210)&gt;0),IF(ISNUMBER(M210),OR(M210&lt;0,M210&gt;1000000000,ROUND(M210,2)&lt;&gt;M210),LEN(M210)&gt;0)),"Перевірте факт",IF(OR(AND(LEN(B210)&gt;0,'Налаштування'!G7&lt;&gt;"Готово"),AND(LEN(C210)&gt;0,'Налаштування'!G8&lt;&gt;"Готово"),AND(LEN(D210)&gt;0,'Налаштування'!G9&lt;&gt;"Готово"),AND(LEN(E210)&gt;0,'Налаштування'!G10&lt;&gt;"Готово"),AND(LEN(F210)&gt;0,'Налаштування'!G11&lt;&gt;"Готово"),AND(LEN(G210)&gt;0,'Налаштування'!G12&lt;&gt;"Готово"),AND(LEN(H210)&gt;0,'Налаштування'!G13&lt;&gt;"Готово"),AND(LEN(I210)&gt;0,'Налаштування'!G14&lt;&gt;"Готово"),AND(LEN(J210)&gt;0,'Налаштування'!G15&lt;&gt;"Готово"),AND(LEN(K210)&gt;0,'Налаштування'!G16&lt;&gt;"Готово"),AND(LEN(L210)&gt;0,'Налаштування'!G17&lt;&gt;"Готово"),AND(LEN(M210)&gt;0,'Налаштування'!G18&lt;&gt;"Готово")),"Показник не налаштовано","Готово"))))</x:f>
      </x:c>
    </x:row>
    <x:row r="211">
      <x:c r="A211" s="14" t="n">
        <x:f>IF('Налаштування'!$C$4&lt;&gt;"Готово","",IF(YEAR(DATE('Налаштування'!$B$4,1,205))='Налаштування'!$B$4,DATE('Налаштування'!$B$4,1,205),""))</x:f>
        <x:v>46227</x:v>
      </x:c>
      <x:c r="B211" s="13"/>
      <x:c r="C211" s="13"/>
      <x:c r="D211" s="13"/>
      <x:c r="E211" s="13"/>
      <x:c r="F211" s="13"/>
      <x:c r="G211" s="13"/>
      <x:c r="H211" s="13"/>
      <x:c r="I211" s="13"/>
      <x:c r="J211" s="13"/>
      <x:c r="K211" s="13"/>
      <x:c r="L211" s="13"/>
      <x:c r="M211" s="13"/>
      <x:c r="N211" s="9" t="str">
        <x:f>IF(COUNTA(B211:M211)=0,"",IF(A211="","Дата поза роком",IF(OR(IF(ISNUMBER(B211),OR(B211&lt;0,B211&gt;1000000000,ROUND(B211,2)&lt;&gt;B211),LEN(B211)&gt;0),IF(ISNUMBER(C211),OR(C211&lt;0,C211&gt;1000000000,ROUND(C211,2)&lt;&gt;C211),LEN(C211)&gt;0),IF(ISNUMBER(D211),OR(D211&lt;0,D211&gt;1000000000,ROUND(D211,2)&lt;&gt;D211),LEN(D211)&gt;0),IF(ISNUMBER(E211),OR(E211&lt;0,E211&gt;1000000000,ROUND(E211,2)&lt;&gt;E211),LEN(E211)&gt;0),IF(ISNUMBER(F211),OR(F211&lt;0,F211&gt;1000000000,ROUND(F211,2)&lt;&gt;F211),LEN(F211)&gt;0),IF(ISNUMBER(G211),OR(G211&lt;0,G211&gt;1000000000,ROUND(G211,2)&lt;&gt;G211),LEN(G211)&gt;0),IF(ISNUMBER(H211),OR(H211&lt;0,H211&gt;1000000000,ROUND(H211,2)&lt;&gt;H211),LEN(H211)&gt;0),IF(ISNUMBER(I211),OR(I211&lt;0,I211&gt;1000000000,ROUND(I211,2)&lt;&gt;I211),LEN(I211)&gt;0),IF(ISNUMBER(J211),OR(J211&lt;0,J211&gt;1000000000,ROUND(J211,2)&lt;&gt;J211),LEN(J211)&gt;0),IF(ISNUMBER(K211),OR(K211&lt;0,K211&gt;1000000000,ROUND(K211,2)&lt;&gt;K211),LEN(K211)&gt;0),IF(ISNUMBER(L211),OR(L211&lt;0,L211&gt;1000000000,ROUND(L211,2)&lt;&gt;L211),LEN(L211)&gt;0),IF(ISNUMBER(M211),OR(M211&lt;0,M211&gt;1000000000,ROUND(M211,2)&lt;&gt;M211),LEN(M211)&gt;0)),"Перевірте факт",IF(OR(AND(LEN(B211)&gt;0,'Налаштування'!G7&lt;&gt;"Готово"),AND(LEN(C211)&gt;0,'Налаштування'!G8&lt;&gt;"Готово"),AND(LEN(D211)&gt;0,'Налаштування'!G9&lt;&gt;"Готово"),AND(LEN(E211)&gt;0,'Налаштування'!G10&lt;&gt;"Готово"),AND(LEN(F211)&gt;0,'Налаштування'!G11&lt;&gt;"Готово"),AND(LEN(G211)&gt;0,'Налаштування'!G12&lt;&gt;"Готово"),AND(LEN(H211)&gt;0,'Налаштування'!G13&lt;&gt;"Готово"),AND(LEN(I211)&gt;0,'Налаштування'!G14&lt;&gt;"Готово"),AND(LEN(J211)&gt;0,'Налаштування'!G15&lt;&gt;"Готово"),AND(LEN(K211)&gt;0,'Налаштування'!G16&lt;&gt;"Готово"),AND(LEN(L211)&gt;0,'Налаштування'!G17&lt;&gt;"Готово"),AND(LEN(M211)&gt;0,'Налаштування'!G18&lt;&gt;"Готово")),"Показник не налаштовано","Готово"))))</x:f>
      </x:c>
    </x:row>
    <x:row r="212">
      <x:c r="A212" s="14" t="n">
        <x:f>IF('Налаштування'!$C$4&lt;&gt;"Готово","",IF(YEAR(DATE('Налаштування'!$B$4,1,206))='Налаштування'!$B$4,DATE('Налаштування'!$B$4,1,206),""))</x:f>
        <x:v>46228</x:v>
      </x:c>
      <x:c r="B212" s="13"/>
      <x:c r="C212" s="13"/>
      <x:c r="D212" s="13"/>
      <x:c r="E212" s="13"/>
      <x:c r="F212" s="13"/>
      <x:c r="G212" s="13"/>
      <x:c r="H212" s="13"/>
      <x:c r="I212" s="13"/>
      <x:c r="J212" s="13"/>
      <x:c r="K212" s="13"/>
      <x:c r="L212" s="13"/>
      <x:c r="M212" s="13"/>
      <x:c r="N212" s="9" t="str">
        <x:f>IF(COUNTA(B212:M212)=0,"",IF(A212="","Дата поза роком",IF(OR(IF(ISNUMBER(B212),OR(B212&lt;0,B212&gt;1000000000,ROUND(B212,2)&lt;&gt;B212),LEN(B212)&gt;0),IF(ISNUMBER(C212),OR(C212&lt;0,C212&gt;1000000000,ROUND(C212,2)&lt;&gt;C212),LEN(C212)&gt;0),IF(ISNUMBER(D212),OR(D212&lt;0,D212&gt;1000000000,ROUND(D212,2)&lt;&gt;D212),LEN(D212)&gt;0),IF(ISNUMBER(E212),OR(E212&lt;0,E212&gt;1000000000,ROUND(E212,2)&lt;&gt;E212),LEN(E212)&gt;0),IF(ISNUMBER(F212),OR(F212&lt;0,F212&gt;1000000000,ROUND(F212,2)&lt;&gt;F212),LEN(F212)&gt;0),IF(ISNUMBER(G212),OR(G212&lt;0,G212&gt;1000000000,ROUND(G212,2)&lt;&gt;G212),LEN(G212)&gt;0),IF(ISNUMBER(H212),OR(H212&lt;0,H212&gt;1000000000,ROUND(H212,2)&lt;&gt;H212),LEN(H212)&gt;0),IF(ISNUMBER(I212),OR(I212&lt;0,I212&gt;1000000000,ROUND(I212,2)&lt;&gt;I212),LEN(I212)&gt;0),IF(ISNUMBER(J212),OR(J212&lt;0,J212&gt;1000000000,ROUND(J212,2)&lt;&gt;J212),LEN(J212)&gt;0),IF(ISNUMBER(K212),OR(K212&lt;0,K212&gt;1000000000,ROUND(K212,2)&lt;&gt;K212),LEN(K212)&gt;0),IF(ISNUMBER(L212),OR(L212&lt;0,L212&gt;1000000000,ROUND(L212,2)&lt;&gt;L212),LEN(L212)&gt;0),IF(ISNUMBER(M212),OR(M212&lt;0,M212&gt;1000000000,ROUND(M212,2)&lt;&gt;M212),LEN(M212)&gt;0)),"Перевірте факт",IF(OR(AND(LEN(B212)&gt;0,'Налаштування'!G7&lt;&gt;"Готово"),AND(LEN(C212)&gt;0,'Налаштування'!G8&lt;&gt;"Готово"),AND(LEN(D212)&gt;0,'Налаштування'!G9&lt;&gt;"Готово"),AND(LEN(E212)&gt;0,'Налаштування'!G10&lt;&gt;"Готово"),AND(LEN(F212)&gt;0,'Налаштування'!G11&lt;&gt;"Готово"),AND(LEN(G212)&gt;0,'Налаштування'!G12&lt;&gt;"Готово"),AND(LEN(H212)&gt;0,'Налаштування'!G13&lt;&gt;"Готово"),AND(LEN(I212)&gt;0,'Налаштування'!G14&lt;&gt;"Готово"),AND(LEN(J212)&gt;0,'Налаштування'!G15&lt;&gt;"Готово"),AND(LEN(K212)&gt;0,'Налаштування'!G16&lt;&gt;"Готово"),AND(LEN(L212)&gt;0,'Налаштування'!G17&lt;&gt;"Готово"),AND(LEN(M212)&gt;0,'Налаштування'!G18&lt;&gt;"Готово")),"Показник не налаштовано","Готово"))))</x:f>
      </x:c>
    </x:row>
    <x:row r="213">
      <x:c r="A213" s="14" t="n">
        <x:f>IF('Налаштування'!$C$4&lt;&gt;"Готово","",IF(YEAR(DATE('Налаштування'!$B$4,1,207))='Налаштування'!$B$4,DATE('Налаштування'!$B$4,1,207),""))</x:f>
        <x:v>46229</x:v>
      </x:c>
      <x:c r="B213" s="13"/>
      <x:c r="C213" s="13"/>
      <x:c r="D213" s="13"/>
      <x:c r="E213" s="13"/>
      <x:c r="F213" s="13"/>
      <x:c r="G213" s="13"/>
      <x:c r="H213" s="13"/>
      <x:c r="I213" s="13"/>
      <x:c r="J213" s="13"/>
      <x:c r="K213" s="13"/>
      <x:c r="L213" s="13"/>
      <x:c r="M213" s="13"/>
      <x:c r="N213" s="9" t="str">
        <x:f>IF(COUNTA(B213:M213)=0,"",IF(A213="","Дата поза роком",IF(OR(IF(ISNUMBER(B213),OR(B213&lt;0,B213&gt;1000000000,ROUND(B213,2)&lt;&gt;B213),LEN(B213)&gt;0),IF(ISNUMBER(C213),OR(C213&lt;0,C213&gt;1000000000,ROUND(C213,2)&lt;&gt;C213),LEN(C213)&gt;0),IF(ISNUMBER(D213),OR(D213&lt;0,D213&gt;1000000000,ROUND(D213,2)&lt;&gt;D213),LEN(D213)&gt;0),IF(ISNUMBER(E213),OR(E213&lt;0,E213&gt;1000000000,ROUND(E213,2)&lt;&gt;E213),LEN(E213)&gt;0),IF(ISNUMBER(F213),OR(F213&lt;0,F213&gt;1000000000,ROUND(F213,2)&lt;&gt;F213),LEN(F213)&gt;0),IF(ISNUMBER(G213),OR(G213&lt;0,G213&gt;1000000000,ROUND(G213,2)&lt;&gt;G213),LEN(G213)&gt;0),IF(ISNUMBER(H213),OR(H213&lt;0,H213&gt;1000000000,ROUND(H213,2)&lt;&gt;H213),LEN(H213)&gt;0),IF(ISNUMBER(I213),OR(I213&lt;0,I213&gt;1000000000,ROUND(I213,2)&lt;&gt;I213),LEN(I213)&gt;0),IF(ISNUMBER(J213),OR(J213&lt;0,J213&gt;1000000000,ROUND(J213,2)&lt;&gt;J213),LEN(J213)&gt;0),IF(ISNUMBER(K213),OR(K213&lt;0,K213&gt;1000000000,ROUND(K213,2)&lt;&gt;K213),LEN(K213)&gt;0),IF(ISNUMBER(L213),OR(L213&lt;0,L213&gt;1000000000,ROUND(L213,2)&lt;&gt;L213),LEN(L213)&gt;0),IF(ISNUMBER(M213),OR(M213&lt;0,M213&gt;1000000000,ROUND(M213,2)&lt;&gt;M213),LEN(M213)&gt;0)),"Перевірте факт",IF(OR(AND(LEN(B213)&gt;0,'Налаштування'!G7&lt;&gt;"Готово"),AND(LEN(C213)&gt;0,'Налаштування'!G8&lt;&gt;"Готово"),AND(LEN(D213)&gt;0,'Налаштування'!G9&lt;&gt;"Готово"),AND(LEN(E213)&gt;0,'Налаштування'!G10&lt;&gt;"Готово"),AND(LEN(F213)&gt;0,'Налаштування'!G11&lt;&gt;"Готово"),AND(LEN(G213)&gt;0,'Налаштування'!G12&lt;&gt;"Готово"),AND(LEN(H213)&gt;0,'Налаштування'!G13&lt;&gt;"Готово"),AND(LEN(I213)&gt;0,'Налаштування'!G14&lt;&gt;"Готово"),AND(LEN(J213)&gt;0,'Налаштування'!G15&lt;&gt;"Готово"),AND(LEN(K213)&gt;0,'Налаштування'!G16&lt;&gt;"Готово"),AND(LEN(L213)&gt;0,'Налаштування'!G17&lt;&gt;"Готово"),AND(LEN(M213)&gt;0,'Налаштування'!G18&lt;&gt;"Готово")),"Показник не налаштовано","Готово"))))</x:f>
      </x:c>
    </x:row>
    <x:row r="214">
      <x:c r="A214" s="14" t="n">
        <x:f>IF('Налаштування'!$C$4&lt;&gt;"Готово","",IF(YEAR(DATE('Налаштування'!$B$4,1,208))='Налаштування'!$B$4,DATE('Налаштування'!$B$4,1,208),""))</x:f>
        <x:v>46230</x:v>
      </x:c>
      <x:c r="B214" s="13"/>
      <x:c r="C214" s="13"/>
      <x:c r="D214" s="13"/>
      <x:c r="E214" s="13"/>
      <x:c r="F214" s="13"/>
      <x:c r="G214" s="13"/>
      <x:c r="H214" s="13"/>
      <x:c r="I214" s="13"/>
      <x:c r="J214" s="13"/>
      <x:c r="K214" s="13"/>
      <x:c r="L214" s="13"/>
      <x:c r="M214" s="13"/>
      <x:c r="N214" s="9" t="str">
        <x:f>IF(COUNTA(B214:M214)=0,"",IF(A214="","Дата поза роком",IF(OR(IF(ISNUMBER(B214),OR(B214&lt;0,B214&gt;1000000000,ROUND(B214,2)&lt;&gt;B214),LEN(B214)&gt;0),IF(ISNUMBER(C214),OR(C214&lt;0,C214&gt;1000000000,ROUND(C214,2)&lt;&gt;C214),LEN(C214)&gt;0),IF(ISNUMBER(D214),OR(D214&lt;0,D214&gt;1000000000,ROUND(D214,2)&lt;&gt;D214),LEN(D214)&gt;0),IF(ISNUMBER(E214),OR(E214&lt;0,E214&gt;1000000000,ROUND(E214,2)&lt;&gt;E214),LEN(E214)&gt;0),IF(ISNUMBER(F214),OR(F214&lt;0,F214&gt;1000000000,ROUND(F214,2)&lt;&gt;F214),LEN(F214)&gt;0),IF(ISNUMBER(G214),OR(G214&lt;0,G214&gt;1000000000,ROUND(G214,2)&lt;&gt;G214),LEN(G214)&gt;0),IF(ISNUMBER(H214),OR(H214&lt;0,H214&gt;1000000000,ROUND(H214,2)&lt;&gt;H214),LEN(H214)&gt;0),IF(ISNUMBER(I214),OR(I214&lt;0,I214&gt;1000000000,ROUND(I214,2)&lt;&gt;I214),LEN(I214)&gt;0),IF(ISNUMBER(J214),OR(J214&lt;0,J214&gt;1000000000,ROUND(J214,2)&lt;&gt;J214),LEN(J214)&gt;0),IF(ISNUMBER(K214),OR(K214&lt;0,K214&gt;1000000000,ROUND(K214,2)&lt;&gt;K214),LEN(K214)&gt;0),IF(ISNUMBER(L214),OR(L214&lt;0,L214&gt;1000000000,ROUND(L214,2)&lt;&gt;L214),LEN(L214)&gt;0),IF(ISNUMBER(M214),OR(M214&lt;0,M214&gt;1000000000,ROUND(M214,2)&lt;&gt;M214),LEN(M214)&gt;0)),"Перевірте факт",IF(OR(AND(LEN(B214)&gt;0,'Налаштування'!G7&lt;&gt;"Готово"),AND(LEN(C214)&gt;0,'Налаштування'!G8&lt;&gt;"Готово"),AND(LEN(D214)&gt;0,'Налаштування'!G9&lt;&gt;"Готово"),AND(LEN(E214)&gt;0,'Налаштування'!G10&lt;&gt;"Готово"),AND(LEN(F214)&gt;0,'Налаштування'!G11&lt;&gt;"Готово"),AND(LEN(G214)&gt;0,'Налаштування'!G12&lt;&gt;"Готово"),AND(LEN(H214)&gt;0,'Налаштування'!G13&lt;&gt;"Готово"),AND(LEN(I214)&gt;0,'Налаштування'!G14&lt;&gt;"Готово"),AND(LEN(J214)&gt;0,'Налаштування'!G15&lt;&gt;"Готово"),AND(LEN(K214)&gt;0,'Налаштування'!G16&lt;&gt;"Готово"),AND(LEN(L214)&gt;0,'Налаштування'!G17&lt;&gt;"Готово"),AND(LEN(M214)&gt;0,'Налаштування'!G18&lt;&gt;"Готово")),"Показник не налаштовано","Готово"))))</x:f>
      </x:c>
    </x:row>
    <x:row r="215">
      <x:c r="A215" s="14" t="n">
        <x:f>IF('Налаштування'!$C$4&lt;&gt;"Готово","",IF(YEAR(DATE('Налаштування'!$B$4,1,209))='Налаштування'!$B$4,DATE('Налаштування'!$B$4,1,209),""))</x:f>
        <x:v>46231</x:v>
      </x:c>
      <x:c r="B215" s="13"/>
      <x:c r="C215" s="13"/>
      <x:c r="D215" s="13"/>
      <x:c r="E215" s="13"/>
      <x:c r="F215" s="13"/>
      <x:c r="G215" s="13"/>
      <x:c r="H215" s="13"/>
      <x:c r="I215" s="13"/>
      <x:c r="J215" s="13"/>
      <x:c r="K215" s="13"/>
      <x:c r="L215" s="13"/>
      <x:c r="M215" s="13"/>
      <x:c r="N215" s="9" t="str">
        <x:f>IF(COUNTA(B215:M215)=0,"",IF(A215="","Дата поза роком",IF(OR(IF(ISNUMBER(B215),OR(B215&lt;0,B215&gt;1000000000,ROUND(B215,2)&lt;&gt;B215),LEN(B215)&gt;0),IF(ISNUMBER(C215),OR(C215&lt;0,C215&gt;1000000000,ROUND(C215,2)&lt;&gt;C215),LEN(C215)&gt;0),IF(ISNUMBER(D215),OR(D215&lt;0,D215&gt;1000000000,ROUND(D215,2)&lt;&gt;D215),LEN(D215)&gt;0),IF(ISNUMBER(E215),OR(E215&lt;0,E215&gt;1000000000,ROUND(E215,2)&lt;&gt;E215),LEN(E215)&gt;0),IF(ISNUMBER(F215),OR(F215&lt;0,F215&gt;1000000000,ROUND(F215,2)&lt;&gt;F215),LEN(F215)&gt;0),IF(ISNUMBER(G215),OR(G215&lt;0,G215&gt;1000000000,ROUND(G215,2)&lt;&gt;G215),LEN(G215)&gt;0),IF(ISNUMBER(H215),OR(H215&lt;0,H215&gt;1000000000,ROUND(H215,2)&lt;&gt;H215),LEN(H215)&gt;0),IF(ISNUMBER(I215),OR(I215&lt;0,I215&gt;1000000000,ROUND(I215,2)&lt;&gt;I215),LEN(I215)&gt;0),IF(ISNUMBER(J215),OR(J215&lt;0,J215&gt;1000000000,ROUND(J215,2)&lt;&gt;J215),LEN(J215)&gt;0),IF(ISNUMBER(K215),OR(K215&lt;0,K215&gt;1000000000,ROUND(K215,2)&lt;&gt;K215),LEN(K215)&gt;0),IF(ISNUMBER(L215),OR(L215&lt;0,L215&gt;1000000000,ROUND(L215,2)&lt;&gt;L215),LEN(L215)&gt;0),IF(ISNUMBER(M215),OR(M215&lt;0,M215&gt;1000000000,ROUND(M215,2)&lt;&gt;M215),LEN(M215)&gt;0)),"Перевірте факт",IF(OR(AND(LEN(B215)&gt;0,'Налаштування'!G7&lt;&gt;"Готово"),AND(LEN(C215)&gt;0,'Налаштування'!G8&lt;&gt;"Готово"),AND(LEN(D215)&gt;0,'Налаштування'!G9&lt;&gt;"Готово"),AND(LEN(E215)&gt;0,'Налаштування'!G10&lt;&gt;"Готово"),AND(LEN(F215)&gt;0,'Налаштування'!G11&lt;&gt;"Готово"),AND(LEN(G215)&gt;0,'Налаштування'!G12&lt;&gt;"Готово"),AND(LEN(H215)&gt;0,'Налаштування'!G13&lt;&gt;"Готово"),AND(LEN(I215)&gt;0,'Налаштування'!G14&lt;&gt;"Готово"),AND(LEN(J215)&gt;0,'Налаштування'!G15&lt;&gt;"Готово"),AND(LEN(K215)&gt;0,'Налаштування'!G16&lt;&gt;"Готово"),AND(LEN(L215)&gt;0,'Налаштування'!G17&lt;&gt;"Готово"),AND(LEN(M215)&gt;0,'Налаштування'!G18&lt;&gt;"Готово")),"Показник не налаштовано","Готово"))))</x:f>
      </x:c>
    </x:row>
    <x:row r="216">
      <x:c r="A216" s="14" t="n">
        <x:f>IF('Налаштування'!$C$4&lt;&gt;"Готово","",IF(YEAR(DATE('Налаштування'!$B$4,1,210))='Налаштування'!$B$4,DATE('Налаштування'!$B$4,1,210),""))</x:f>
        <x:v>46232</x:v>
      </x:c>
      <x:c r="B216" s="13"/>
      <x:c r="C216" s="13"/>
      <x:c r="D216" s="13"/>
      <x:c r="E216" s="13"/>
      <x:c r="F216" s="13"/>
      <x:c r="G216" s="13"/>
      <x:c r="H216" s="13"/>
      <x:c r="I216" s="13"/>
      <x:c r="J216" s="13"/>
      <x:c r="K216" s="13"/>
      <x:c r="L216" s="13"/>
      <x:c r="M216" s="13"/>
      <x:c r="N216" s="9" t="str">
        <x:f>IF(COUNTA(B216:M216)=0,"",IF(A216="","Дата поза роком",IF(OR(IF(ISNUMBER(B216),OR(B216&lt;0,B216&gt;1000000000,ROUND(B216,2)&lt;&gt;B216),LEN(B216)&gt;0),IF(ISNUMBER(C216),OR(C216&lt;0,C216&gt;1000000000,ROUND(C216,2)&lt;&gt;C216),LEN(C216)&gt;0),IF(ISNUMBER(D216),OR(D216&lt;0,D216&gt;1000000000,ROUND(D216,2)&lt;&gt;D216),LEN(D216)&gt;0),IF(ISNUMBER(E216),OR(E216&lt;0,E216&gt;1000000000,ROUND(E216,2)&lt;&gt;E216),LEN(E216)&gt;0),IF(ISNUMBER(F216),OR(F216&lt;0,F216&gt;1000000000,ROUND(F216,2)&lt;&gt;F216),LEN(F216)&gt;0),IF(ISNUMBER(G216),OR(G216&lt;0,G216&gt;1000000000,ROUND(G216,2)&lt;&gt;G216),LEN(G216)&gt;0),IF(ISNUMBER(H216),OR(H216&lt;0,H216&gt;1000000000,ROUND(H216,2)&lt;&gt;H216),LEN(H216)&gt;0),IF(ISNUMBER(I216),OR(I216&lt;0,I216&gt;1000000000,ROUND(I216,2)&lt;&gt;I216),LEN(I216)&gt;0),IF(ISNUMBER(J216),OR(J216&lt;0,J216&gt;1000000000,ROUND(J216,2)&lt;&gt;J216),LEN(J216)&gt;0),IF(ISNUMBER(K216),OR(K216&lt;0,K216&gt;1000000000,ROUND(K216,2)&lt;&gt;K216),LEN(K216)&gt;0),IF(ISNUMBER(L216),OR(L216&lt;0,L216&gt;1000000000,ROUND(L216,2)&lt;&gt;L216),LEN(L216)&gt;0),IF(ISNUMBER(M216),OR(M216&lt;0,M216&gt;1000000000,ROUND(M216,2)&lt;&gt;M216),LEN(M216)&gt;0)),"Перевірте факт",IF(OR(AND(LEN(B216)&gt;0,'Налаштування'!G7&lt;&gt;"Готово"),AND(LEN(C216)&gt;0,'Налаштування'!G8&lt;&gt;"Готово"),AND(LEN(D216)&gt;0,'Налаштування'!G9&lt;&gt;"Готово"),AND(LEN(E216)&gt;0,'Налаштування'!G10&lt;&gt;"Готово"),AND(LEN(F216)&gt;0,'Налаштування'!G11&lt;&gt;"Готово"),AND(LEN(G216)&gt;0,'Налаштування'!G12&lt;&gt;"Готово"),AND(LEN(H216)&gt;0,'Налаштування'!G13&lt;&gt;"Готово"),AND(LEN(I216)&gt;0,'Налаштування'!G14&lt;&gt;"Готово"),AND(LEN(J216)&gt;0,'Налаштування'!G15&lt;&gt;"Готово"),AND(LEN(K216)&gt;0,'Налаштування'!G16&lt;&gt;"Готово"),AND(LEN(L216)&gt;0,'Налаштування'!G17&lt;&gt;"Готово"),AND(LEN(M216)&gt;0,'Налаштування'!G18&lt;&gt;"Готово")),"Показник не налаштовано","Готово"))))</x:f>
      </x:c>
    </x:row>
    <x:row r="217">
      <x:c r="A217" s="14" t="n">
        <x:f>IF('Налаштування'!$C$4&lt;&gt;"Готово","",IF(YEAR(DATE('Налаштування'!$B$4,1,211))='Налаштування'!$B$4,DATE('Налаштування'!$B$4,1,211),""))</x:f>
        <x:v>46233</x:v>
      </x:c>
      <x:c r="B217" s="13"/>
      <x:c r="C217" s="13"/>
      <x:c r="D217" s="13"/>
      <x:c r="E217" s="13"/>
      <x:c r="F217" s="13"/>
      <x:c r="G217" s="13"/>
      <x:c r="H217" s="13"/>
      <x:c r="I217" s="13"/>
      <x:c r="J217" s="13"/>
      <x:c r="K217" s="13"/>
      <x:c r="L217" s="13"/>
      <x:c r="M217" s="13"/>
      <x:c r="N217" s="9" t="str">
        <x:f>IF(COUNTA(B217:M217)=0,"",IF(A217="","Дата поза роком",IF(OR(IF(ISNUMBER(B217),OR(B217&lt;0,B217&gt;1000000000,ROUND(B217,2)&lt;&gt;B217),LEN(B217)&gt;0),IF(ISNUMBER(C217),OR(C217&lt;0,C217&gt;1000000000,ROUND(C217,2)&lt;&gt;C217),LEN(C217)&gt;0),IF(ISNUMBER(D217),OR(D217&lt;0,D217&gt;1000000000,ROUND(D217,2)&lt;&gt;D217),LEN(D217)&gt;0),IF(ISNUMBER(E217),OR(E217&lt;0,E217&gt;1000000000,ROUND(E217,2)&lt;&gt;E217),LEN(E217)&gt;0),IF(ISNUMBER(F217),OR(F217&lt;0,F217&gt;1000000000,ROUND(F217,2)&lt;&gt;F217),LEN(F217)&gt;0),IF(ISNUMBER(G217),OR(G217&lt;0,G217&gt;1000000000,ROUND(G217,2)&lt;&gt;G217),LEN(G217)&gt;0),IF(ISNUMBER(H217),OR(H217&lt;0,H217&gt;1000000000,ROUND(H217,2)&lt;&gt;H217),LEN(H217)&gt;0),IF(ISNUMBER(I217),OR(I217&lt;0,I217&gt;1000000000,ROUND(I217,2)&lt;&gt;I217),LEN(I217)&gt;0),IF(ISNUMBER(J217),OR(J217&lt;0,J217&gt;1000000000,ROUND(J217,2)&lt;&gt;J217),LEN(J217)&gt;0),IF(ISNUMBER(K217),OR(K217&lt;0,K217&gt;1000000000,ROUND(K217,2)&lt;&gt;K217),LEN(K217)&gt;0),IF(ISNUMBER(L217),OR(L217&lt;0,L217&gt;1000000000,ROUND(L217,2)&lt;&gt;L217),LEN(L217)&gt;0),IF(ISNUMBER(M217),OR(M217&lt;0,M217&gt;1000000000,ROUND(M217,2)&lt;&gt;M217),LEN(M217)&gt;0)),"Перевірте факт",IF(OR(AND(LEN(B217)&gt;0,'Налаштування'!G7&lt;&gt;"Готово"),AND(LEN(C217)&gt;0,'Налаштування'!G8&lt;&gt;"Готово"),AND(LEN(D217)&gt;0,'Налаштування'!G9&lt;&gt;"Готово"),AND(LEN(E217)&gt;0,'Налаштування'!G10&lt;&gt;"Готово"),AND(LEN(F217)&gt;0,'Налаштування'!G11&lt;&gt;"Готово"),AND(LEN(G217)&gt;0,'Налаштування'!G12&lt;&gt;"Готово"),AND(LEN(H217)&gt;0,'Налаштування'!G13&lt;&gt;"Готово"),AND(LEN(I217)&gt;0,'Налаштування'!G14&lt;&gt;"Готово"),AND(LEN(J217)&gt;0,'Налаштування'!G15&lt;&gt;"Готово"),AND(LEN(K217)&gt;0,'Налаштування'!G16&lt;&gt;"Готово"),AND(LEN(L217)&gt;0,'Налаштування'!G17&lt;&gt;"Готово"),AND(LEN(M217)&gt;0,'Налаштування'!G18&lt;&gt;"Готово")),"Показник не налаштовано","Готово"))))</x:f>
      </x:c>
    </x:row>
    <x:row r="218">
      <x:c r="A218" s="14" t="n">
        <x:f>IF('Налаштування'!$C$4&lt;&gt;"Готово","",IF(YEAR(DATE('Налаштування'!$B$4,1,212))='Налаштування'!$B$4,DATE('Налаштування'!$B$4,1,212),""))</x:f>
        <x:v>46234</x:v>
      </x:c>
      <x:c r="B218" s="13"/>
      <x:c r="C218" s="13"/>
      <x:c r="D218" s="13"/>
      <x:c r="E218" s="13"/>
      <x:c r="F218" s="13"/>
      <x:c r="G218" s="13"/>
      <x:c r="H218" s="13"/>
      <x:c r="I218" s="13"/>
      <x:c r="J218" s="13"/>
      <x:c r="K218" s="13"/>
      <x:c r="L218" s="13"/>
      <x:c r="M218" s="13"/>
      <x:c r="N218" s="9" t="str">
        <x:f>IF(COUNTA(B218:M218)=0,"",IF(A218="","Дата поза роком",IF(OR(IF(ISNUMBER(B218),OR(B218&lt;0,B218&gt;1000000000,ROUND(B218,2)&lt;&gt;B218),LEN(B218)&gt;0),IF(ISNUMBER(C218),OR(C218&lt;0,C218&gt;1000000000,ROUND(C218,2)&lt;&gt;C218),LEN(C218)&gt;0),IF(ISNUMBER(D218),OR(D218&lt;0,D218&gt;1000000000,ROUND(D218,2)&lt;&gt;D218),LEN(D218)&gt;0),IF(ISNUMBER(E218),OR(E218&lt;0,E218&gt;1000000000,ROUND(E218,2)&lt;&gt;E218),LEN(E218)&gt;0),IF(ISNUMBER(F218),OR(F218&lt;0,F218&gt;1000000000,ROUND(F218,2)&lt;&gt;F218),LEN(F218)&gt;0),IF(ISNUMBER(G218),OR(G218&lt;0,G218&gt;1000000000,ROUND(G218,2)&lt;&gt;G218),LEN(G218)&gt;0),IF(ISNUMBER(H218),OR(H218&lt;0,H218&gt;1000000000,ROUND(H218,2)&lt;&gt;H218),LEN(H218)&gt;0),IF(ISNUMBER(I218),OR(I218&lt;0,I218&gt;1000000000,ROUND(I218,2)&lt;&gt;I218),LEN(I218)&gt;0),IF(ISNUMBER(J218),OR(J218&lt;0,J218&gt;1000000000,ROUND(J218,2)&lt;&gt;J218),LEN(J218)&gt;0),IF(ISNUMBER(K218),OR(K218&lt;0,K218&gt;1000000000,ROUND(K218,2)&lt;&gt;K218),LEN(K218)&gt;0),IF(ISNUMBER(L218),OR(L218&lt;0,L218&gt;1000000000,ROUND(L218,2)&lt;&gt;L218),LEN(L218)&gt;0),IF(ISNUMBER(M218),OR(M218&lt;0,M218&gt;1000000000,ROUND(M218,2)&lt;&gt;M218),LEN(M218)&gt;0)),"Перевірте факт",IF(OR(AND(LEN(B218)&gt;0,'Налаштування'!G7&lt;&gt;"Готово"),AND(LEN(C218)&gt;0,'Налаштування'!G8&lt;&gt;"Готово"),AND(LEN(D218)&gt;0,'Налаштування'!G9&lt;&gt;"Готово"),AND(LEN(E218)&gt;0,'Налаштування'!G10&lt;&gt;"Готово"),AND(LEN(F218)&gt;0,'Налаштування'!G11&lt;&gt;"Готово"),AND(LEN(G218)&gt;0,'Налаштування'!G12&lt;&gt;"Готово"),AND(LEN(H218)&gt;0,'Налаштування'!G13&lt;&gt;"Готово"),AND(LEN(I218)&gt;0,'Налаштування'!G14&lt;&gt;"Готово"),AND(LEN(J218)&gt;0,'Налаштування'!G15&lt;&gt;"Готово"),AND(LEN(K218)&gt;0,'Налаштування'!G16&lt;&gt;"Готово"),AND(LEN(L218)&gt;0,'Налаштування'!G17&lt;&gt;"Готово"),AND(LEN(M218)&gt;0,'Налаштування'!G18&lt;&gt;"Готово")),"Показник не налаштовано","Готово"))))</x:f>
      </x:c>
    </x:row>
    <x:row r="219">
      <x:c r="A219" s="14" t="n">
        <x:f>IF('Налаштування'!$C$4&lt;&gt;"Готово","",IF(YEAR(DATE('Налаштування'!$B$4,1,213))='Налаштування'!$B$4,DATE('Налаштування'!$B$4,1,213),""))</x:f>
        <x:v>46235</x:v>
      </x:c>
      <x:c r="B219" s="13"/>
      <x:c r="C219" s="13"/>
      <x:c r="D219" s="13"/>
      <x:c r="E219" s="13"/>
      <x:c r="F219" s="13"/>
      <x:c r="G219" s="13"/>
      <x:c r="H219" s="13"/>
      <x:c r="I219" s="13"/>
      <x:c r="J219" s="13"/>
      <x:c r="K219" s="13"/>
      <x:c r="L219" s="13"/>
      <x:c r="M219" s="13"/>
      <x:c r="N219" s="9" t="str">
        <x:f>IF(COUNTA(B219:M219)=0,"",IF(A219="","Дата поза роком",IF(OR(IF(ISNUMBER(B219),OR(B219&lt;0,B219&gt;1000000000,ROUND(B219,2)&lt;&gt;B219),LEN(B219)&gt;0),IF(ISNUMBER(C219),OR(C219&lt;0,C219&gt;1000000000,ROUND(C219,2)&lt;&gt;C219),LEN(C219)&gt;0),IF(ISNUMBER(D219),OR(D219&lt;0,D219&gt;1000000000,ROUND(D219,2)&lt;&gt;D219),LEN(D219)&gt;0),IF(ISNUMBER(E219),OR(E219&lt;0,E219&gt;1000000000,ROUND(E219,2)&lt;&gt;E219),LEN(E219)&gt;0),IF(ISNUMBER(F219),OR(F219&lt;0,F219&gt;1000000000,ROUND(F219,2)&lt;&gt;F219),LEN(F219)&gt;0),IF(ISNUMBER(G219),OR(G219&lt;0,G219&gt;1000000000,ROUND(G219,2)&lt;&gt;G219),LEN(G219)&gt;0),IF(ISNUMBER(H219),OR(H219&lt;0,H219&gt;1000000000,ROUND(H219,2)&lt;&gt;H219),LEN(H219)&gt;0),IF(ISNUMBER(I219),OR(I219&lt;0,I219&gt;1000000000,ROUND(I219,2)&lt;&gt;I219),LEN(I219)&gt;0),IF(ISNUMBER(J219),OR(J219&lt;0,J219&gt;1000000000,ROUND(J219,2)&lt;&gt;J219),LEN(J219)&gt;0),IF(ISNUMBER(K219),OR(K219&lt;0,K219&gt;1000000000,ROUND(K219,2)&lt;&gt;K219),LEN(K219)&gt;0),IF(ISNUMBER(L219),OR(L219&lt;0,L219&gt;1000000000,ROUND(L219,2)&lt;&gt;L219),LEN(L219)&gt;0),IF(ISNUMBER(M219),OR(M219&lt;0,M219&gt;1000000000,ROUND(M219,2)&lt;&gt;M219),LEN(M219)&gt;0)),"Перевірте факт",IF(OR(AND(LEN(B219)&gt;0,'Налаштування'!G7&lt;&gt;"Готово"),AND(LEN(C219)&gt;0,'Налаштування'!G8&lt;&gt;"Готово"),AND(LEN(D219)&gt;0,'Налаштування'!G9&lt;&gt;"Готово"),AND(LEN(E219)&gt;0,'Налаштування'!G10&lt;&gt;"Готово"),AND(LEN(F219)&gt;0,'Налаштування'!G11&lt;&gt;"Готово"),AND(LEN(G219)&gt;0,'Налаштування'!G12&lt;&gt;"Готово"),AND(LEN(H219)&gt;0,'Налаштування'!G13&lt;&gt;"Готово"),AND(LEN(I219)&gt;0,'Налаштування'!G14&lt;&gt;"Готово"),AND(LEN(J219)&gt;0,'Налаштування'!G15&lt;&gt;"Готово"),AND(LEN(K219)&gt;0,'Налаштування'!G16&lt;&gt;"Готово"),AND(LEN(L219)&gt;0,'Налаштування'!G17&lt;&gt;"Готово"),AND(LEN(M219)&gt;0,'Налаштування'!G18&lt;&gt;"Готово")),"Показник не налаштовано","Готово"))))</x:f>
      </x:c>
    </x:row>
    <x:row r="220">
      <x:c r="A220" s="14" t="n">
        <x:f>IF('Налаштування'!$C$4&lt;&gt;"Готово","",IF(YEAR(DATE('Налаштування'!$B$4,1,214))='Налаштування'!$B$4,DATE('Налаштування'!$B$4,1,214),""))</x:f>
        <x:v>46236</x:v>
      </x:c>
      <x:c r="B220" s="13"/>
      <x:c r="C220" s="13"/>
      <x:c r="D220" s="13"/>
      <x:c r="E220" s="13"/>
      <x:c r="F220" s="13"/>
      <x:c r="G220" s="13"/>
      <x:c r="H220" s="13"/>
      <x:c r="I220" s="13"/>
      <x:c r="J220" s="13"/>
      <x:c r="K220" s="13"/>
      <x:c r="L220" s="13"/>
      <x:c r="M220" s="13"/>
      <x:c r="N220" s="9" t="str">
        <x:f>IF(COUNTA(B220:M220)=0,"",IF(A220="","Дата поза роком",IF(OR(IF(ISNUMBER(B220),OR(B220&lt;0,B220&gt;1000000000,ROUND(B220,2)&lt;&gt;B220),LEN(B220)&gt;0),IF(ISNUMBER(C220),OR(C220&lt;0,C220&gt;1000000000,ROUND(C220,2)&lt;&gt;C220),LEN(C220)&gt;0),IF(ISNUMBER(D220),OR(D220&lt;0,D220&gt;1000000000,ROUND(D220,2)&lt;&gt;D220),LEN(D220)&gt;0),IF(ISNUMBER(E220),OR(E220&lt;0,E220&gt;1000000000,ROUND(E220,2)&lt;&gt;E220),LEN(E220)&gt;0),IF(ISNUMBER(F220),OR(F220&lt;0,F220&gt;1000000000,ROUND(F220,2)&lt;&gt;F220),LEN(F220)&gt;0),IF(ISNUMBER(G220),OR(G220&lt;0,G220&gt;1000000000,ROUND(G220,2)&lt;&gt;G220),LEN(G220)&gt;0),IF(ISNUMBER(H220),OR(H220&lt;0,H220&gt;1000000000,ROUND(H220,2)&lt;&gt;H220),LEN(H220)&gt;0),IF(ISNUMBER(I220),OR(I220&lt;0,I220&gt;1000000000,ROUND(I220,2)&lt;&gt;I220),LEN(I220)&gt;0),IF(ISNUMBER(J220),OR(J220&lt;0,J220&gt;1000000000,ROUND(J220,2)&lt;&gt;J220),LEN(J220)&gt;0),IF(ISNUMBER(K220),OR(K220&lt;0,K220&gt;1000000000,ROUND(K220,2)&lt;&gt;K220),LEN(K220)&gt;0),IF(ISNUMBER(L220),OR(L220&lt;0,L220&gt;1000000000,ROUND(L220,2)&lt;&gt;L220),LEN(L220)&gt;0),IF(ISNUMBER(M220),OR(M220&lt;0,M220&gt;1000000000,ROUND(M220,2)&lt;&gt;M220),LEN(M220)&gt;0)),"Перевірте факт",IF(OR(AND(LEN(B220)&gt;0,'Налаштування'!G7&lt;&gt;"Готово"),AND(LEN(C220)&gt;0,'Налаштування'!G8&lt;&gt;"Готово"),AND(LEN(D220)&gt;0,'Налаштування'!G9&lt;&gt;"Готово"),AND(LEN(E220)&gt;0,'Налаштування'!G10&lt;&gt;"Готово"),AND(LEN(F220)&gt;0,'Налаштування'!G11&lt;&gt;"Готово"),AND(LEN(G220)&gt;0,'Налаштування'!G12&lt;&gt;"Готово"),AND(LEN(H220)&gt;0,'Налаштування'!G13&lt;&gt;"Готово"),AND(LEN(I220)&gt;0,'Налаштування'!G14&lt;&gt;"Готово"),AND(LEN(J220)&gt;0,'Налаштування'!G15&lt;&gt;"Готово"),AND(LEN(K220)&gt;0,'Налаштування'!G16&lt;&gt;"Готово"),AND(LEN(L220)&gt;0,'Налаштування'!G17&lt;&gt;"Готово"),AND(LEN(M220)&gt;0,'Налаштування'!G18&lt;&gt;"Готово")),"Показник не налаштовано","Готово"))))</x:f>
      </x:c>
    </x:row>
    <x:row r="221">
      <x:c r="A221" s="14" t="n">
        <x:f>IF('Налаштування'!$C$4&lt;&gt;"Готово","",IF(YEAR(DATE('Налаштування'!$B$4,1,215))='Налаштування'!$B$4,DATE('Налаштування'!$B$4,1,215),""))</x:f>
        <x:v>46237</x:v>
      </x:c>
      <x:c r="B221" s="13"/>
      <x:c r="C221" s="13"/>
      <x:c r="D221" s="13"/>
      <x:c r="E221" s="13"/>
      <x:c r="F221" s="13"/>
      <x:c r="G221" s="13"/>
      <x:c r="H221" s="13"/>
      <x:c r="I221" s="13"/>
      <x:c r="J221" s="13"/>
      <x:c r="K221" s="13"/>
      <x:c r="L221" s="13"/>
      <x:c r="M221" s="13"/>
      <x:c r="N221" s="9" t="str">
        <x:f>IF(COUNTA(B221:M221)=0,"",IF(A221="","Дата поза роком",IF(OR(IF(ISNUMBER(B221),OR(B221&lt;0,B221&gt;1000000000,ROUND(B221,2)&lt;&gt;B221),LEN(B221)&gt;0),IF(ISNUMBER(C221),OR(C221&lt;0,C221&gt;1000000000,ROUND(C221,2)&lt;&gt;C221),LEN(C221)&gt;0),IF(ISNUMBER(D221),OR(D221&lt;0,D221&gt;1000000000,ROUND(D221,2)&lt;&gt;D221),LEN(D221)&gt;0),IF(ISNUMBER(E221),OR(E221&lt;0,E221&gt;1000000000,ROUND(E221,2)&lt;&gt;E221),LEN(E221)&gt;0),IF(ISNUMBER(F221),OR(F221&lt;0,F221&gt;1000000000,ROUND(F221,2)&lt;&gt;F221),LEN(F221)&gt;0),IF(ISNUMBER(G221),OR(G221&lt;0,G221&gt;1000000000,ROUND(G221,2)&lt;&gt;G221),LEN(G221)&gt;0),IF(ISNUMBER(H221),OR(H221&lt;0,H221&gt;1000000000,ROUND(H221,2)&lt;&gt;H221),LEN(H221)&gt;0),IF(ISNUMBER(I221),OR(I221&lt;0,I221&gt;1000000000,ROUND(I221,2)&lt;&gt;I221),LEN(I221)&gt;0),IF(ISNUMBER(J221),OR(J221&lt;0,J221&gt;1000000000,ROUND(J221,2)&lt;&gt;J221),LEN(J221)&gt;0),IF(ISNUMBER(K221),OR(K221&lt;0,K221&gt;1000000000,ROUND(K221,2)&lt;&gt;K221),LEN(K221)&gt;0),IF(ISNUMBER(L221),OR(L221&lt;0,L221&gt;1000000000,ROUND(L221,2)&lt;&gt;L221),LEN(L221)&gt;0),IF(ISNUMBER(M221),OR(M221&lt;0,M221&gt;1000000000,ROUND(M221,2)&lt;&gt;M221),LEN(M221)&gt;0)),"Перевірте факт",IF(OR(AND(LEN(B221)&gt;0,'Налаштування'!G7&lt;&gt;"Готово"),AND(LEN(C221)&gt;0,'Налаштування'!G8&lt;&gt;"Готово"),AND(LEN(D221)&gt;0,'Налаштування'!G9&lt;&gt;"Готово"),AND(LEN(E221)&gt;0,'Налаштування'!G10&lt;&gt;"Готово"),AND(LEN(F221)&gt;0,'Налаштування'!G11&lt;&gt;"Готово"),AND(LEN(G221)&gt;0,'Налаштування'!G12&lt;&gt;"Готово"),AND(LEN(H221)&gt;0,'Налаштування'!G13&lt;&gt;"Готово"),AND(LEN(I221)&gt;0,'Налаштування'!G14&lt;&gt;"Готово"),AND(LEN(J221)&gt;0,'Налаштування'!G15&lt;&gt;"Готово"),AND(LEN(K221)&gt;0,'Налаштування'!G16&lt;&gt;"Готово"),AND(LEN(L221)&gt;0,'Налаштування'!G17&lt;&gt;"Готово"),AND(LEN(M221)&gt;0,'Налаштування'!G18&lt;&gt;"Готово")),"Показник не налаштовано","Готово"))))</x:f>
      </x:c>
    </x:row>
    <x:row r="222">
      <x:c r="A222" s="14" t="n">
        <x:f>IF('Налаштування'!$C$4&lt;&gt;"Готово","",IF(YEAR(DATE('Налаштування'!$B$4,1,216))='Налаштування'!$B$4,DATE('Налаштування'!$B$4,1,216),""))</x:f>
        <x:v>46238</x:v>
      </x:c>
      <x:c r="B222" s="13"/>
      <x:c r="C222" s="13"/>
      <x:c r="D222" s="13"/>
      <x:c r="E222" s="13"/>
      <x:c r="F222" s="13"/>
      <x:c r="G222" s="13"/>
      <x:c r="H222" s="13"/>
      <x:c r="I222" s="13"/>
      <x:c r="J222" s="13"/>
      <x:c r="K222" s="13"/>
      <x:c r="L222" s="13"/>
      <x:c r="M222" s="13"/>
      <x:c r="N222" s="9" t="str">
        <x:f>IF(COUNTA(B222:M222)=0,"",IF(A222="","Дата поза роком",IF(OR(IF(ISNUMBER(B222),OR(B222&lt;0,B222&gt;1000000000,ROUND(B222,2)&lt;&gt;B222),LEN(B222)&gt;0),IF(ISNUMBER(C222),OR(C222&lt;0,C222&gt;1000000000,ROUND(C222,2)&lt;&gt;C222),LEN(C222)&gt;0),IF(ISNUMBER(D222),OR(D222&lt;0,D222&gt;1000000000,ROUND(D222,2)&lt;&gt;D222),LEN(D222)&gt;0),IF(ISNUMBER(E222),OR(E222&lt;0,E222&gt;1000000000,ROUND(E222,2)&lt;&gt;E222),LEN(E222)&gt;0),IF(ISNUMBER(F222),OR(F222&lt;0,F222&gt;1000000000,ROUND(F222,2)&lt;&gt;F222),LEN(F222)&gt;0),IF(ISNUMBER(G222),OR(G222&lt;0,G222&gt;1000000000,ROUND(G222,2)&lt;&gt;G222),LEN(G222)&gt;0),IF(ISNUMBER(H222),OR(H222&lt;0,H222&gt;1000000000,ROUND(H222,2)&lt;&gt;H222),LEN(H222)&gt;0),IF(ISNUMBER(I222),OR(I222&lt;0,I222&gt;1000000000,ROUND(I222,2)&lt;&gt;I222),LEN(I222)&gt;0),IF(ISNUMBER(J222),OR(J222&lt;0,J222&gt;1000000000,ROUND(J222,2)&lt;&gt;J222),LEN(J222)&gt;0),IF(ISNUMBER(K222),OR(K222&lt;0,K222&gt;1000000000,ROUND(K222,2)&lt;&gt;K222),LEN(K222)&gt;0),IF(ISNUMBER(L222),OR(L222&lt;0,L222&gt;1000000000,ROUND(L222,2)&lt;&gt;L222),LEN(L222)&gt;0),IF(ISNUMBER(M222),OR(M222&lt;0,M222&gt;1000000000,ROUND(M222,2)&lt;&gt;M222),LEN(M222)&gt;0)),"Перевірте факт",IF(OR(AND(LEN(B222)&gt;0,'Налаштування'!G7&lt;&gt;"Готово"),AND(LEN(C222)&gt;0,'Налаштування'!G8&lt;&gt;"Готово"),AND(LEN(D222)&gt;0,'Налаштування'!G9&lt;&gt;"Готово"),AND(LEN(E222)&gt;0,'Налаштування'!G10&lt;&gt;"Готово"),AND(LEN(F222)&gt;0,'Налаштування'!G11&lt;&gt;"Готово"),AND(LEN(G222)&gt;0,'Налаштування'!G12&lt;&gt;"Готово"),AND(LEN(H222)&gt;0,'Налаштування'!G13&lt;&gt;"Готово"),AND(LEN(I222)&gt;0,'Налаштування'!G14&lt;&gt;"Готово"),AND(LEN(J222)&gt;0,'Налаштування'!G15&lt;&gt;"Готово"),AND(LEN(K222)&gt;0,'Налаштування'!G16&lt;&gt;"Готово"),AND(LEN(L222)&gt;0,'Налаштування'!G17&lt;&gt;"Готово"),AND(LEN(M222)&gt;0,'Налаштування'!G18&lt;&gt;"Готово")),"Показник не налаштовано","Готово"))))</x:f>
      </x:c>
    </x:row>
    <x:row r="223">
      <x:c r="A223" s="14" t="n">
        <x:f>IF('Налаштування'!$C$4&lt;&gt;"Готово","",IF(YEAR(DATE('Налаштування'!$B$4,1,217))='Налаштування'!$B$4,DATE('Налаштування'!$B$4,1,217),""))</x:f>
        <x:v>46239</x:v>
      </x:c>
      <x:c r="B223" s="13"/>
      <x:c r="C223" s="13"/>
      <x:c r="D223" s="13"/>
      <x:c r="E223" s="13"/>
      <x:c r="F223" s="13"/>
      <x:c r="G223" s="13"/>
      <x:c r="H223" s="13"/>
      <x:c r="I223" s="13"/>
      <x:c r="J223" s="13"/>
      <x:c r="K223" s="13"/>
      <x:c r="L223" s="13"/>
      <x:c r="M223" s="13"/>
      <x:c r="N223" s="9" t="str">
        <x:f>IF(COUNTA(B223:M223)=0,"",IF(A223="","Дата поза роком",IF(OR(IF(ISNUMBER(B223),OR(B223&lt;0,B223&gt;1000000000,ROUND(B223,2)&lt;&gt;B223),LEN(B223)&gt;0),IF(ISNUMBER(C223),OR(C223&lt;0,C223&gt;1000000000,ROUND(C223,2)&lt;&gt;C223),LEN(C223)&gt;0),IF(ISNUMBER(D223),OR(D223&lt;0,D223&gt;1000000000,ROUND(D223,2)&lt;&gt;D223),LEN(D223)&gt;0),IF(ISNUMBER(E223),OR(E223&lt;0,E223&gt;1000000000,ROUND(E223,2)&lt;&gt;E223),LEN(E223)&gt;0),IF(ISNUMBER(F223),OR(F223&lt;0,F223&gt;1000000000,ROUND(F223,2)&lt;&gt;F223),LEN(F223)&gt;0),IF(ISNUMBER(G223),OR(G223&lt;0,G223&gt;1000000000,ROUND(G223,2)&lt;&gt;G223),LEN(G223)&gt;0),IF(ISNUMBER(H223),OR(H223&lt;0,H223&gt;1000000000,ROUND(H223,2)&lt;&gt;H223),LEN(H223)&gt;0),IF(ISNUMBER(I223),OR(I223&lt;0,I223&gt;1000000000,ROUND(I223,2)&lt;&gt;I223),LEN(I223)&gt;0),IF(ISNUMBER(J223),OR(J223&lt;0,J223&gt;1000000000,ROUND(J223,2)&lt;&gt;J223),LEN(J223)&gt;0),IF(ISNUMBER(K223),OR(K223&lt;0,K223&gt;1000000000,ROUND(K223,2)&lt;&gt;K223),LEN(K223)&gt;0),IF(ISNUMBER(L223),OR(L223&lt;0,L223&gt;1000000000,ROUND(L223,2)&lt;&gt;L223),LEN(L223)&gt;0),IF(ISNUMBER(M223),OR(M223&lt;0,M223&gt;1000000000,ROUND(M223,2)&lt;&gt;M223),LEN(M223)&gt;0)),"Перевірте факт",IF(OR(AND(LEN(B223)&gt;0,'Налаштування'!G7&lt;&gt;"Готово"),AND(LEN(C223)&gt;0,'Налаштування'!G8&lt;&gt;"Готово"),AND(LEN(D223)&gt;0,'Налаштування'!G9&lt;&gt;"Готово"),AND(LEN(E223)&gt;0,'Налаштування'!G10&lt;&gt;"Готово"),AND(LEN(F223)&gt;0,'Налаштування'!G11&lt;&gt;"Готово"),AND(LEN(G223)&gt;0,'Налаштування'!G12&lt;&gt;"Готово"),AND(LEN(H223)&gt;0,'Налаштування'!G13&lt;&gt;"Готово"),AND(LEN(I223)&gt;0,'Налаштування'!G14&lt;&gt;"Готово"),AND(LEN(J223)&gt;0,'Налаштування'!G15&lt;&gt;"Готово"),AND(LEN(K223)&gt;0,'Налаштування'!G16&lt;&gt;"Готово"),AND(LEN(L223)&gt;0,'Налаштування'!G17&lt;&gt;"Готово"),AND(LEN(M223)&gt;0,'Налаштування'!G18&lt;&gt;"Готово")),"Показник не налаштовано","Готово"))))</x:f>
      </x:c>
    </x:row>
    <x:row r="224">
      <x:c r="A224" s="14" t="n">
        <x:f>IF('Налаштування'!$C$4&lt;&gt;"Готово","",IF(YEAR(DATE('Налаштування'!$B$4,1,218))='Налаштування'!$B$4,DATE('Налаштування'!$B$4,1,218),""))</x:f>
        <x:v>46240</x:v>
      </x:c>
      <x:c r="B224" s="13"/>
      <x:c r="C224" s="13"/>
      <x:c r="D224" s="13"/>
      <x:c r="E224" s="13"/>
      <x:c r="F224" s="13"/>
      <x:c r="G224" s="13"/>
      <x:c r="H224" s="13"/>
      <x:c r="I224" s="13"/>
      <x:c r="J224" s="13"/>
      <x:c r="K224" s="13"/>
      <x:c r="L224" s="13"/>
      <x:c r="M224" s="13"/>
      <x:c r="N224" s="9" t="str">
        <x:f>IF(COUNTA(B224:M224)=0,"",IF(A224="","Дата поза роком",IF(OR(IF(ISNUMBER(B224),OR(B224&lt;0,B224&gt;1000000000,ROUND(B224,2)&lt;&gt;B224),LEN(B224)&gt;0),IF(ISNUMBER(C224),OR(C224&lt;0,C224&gt;1000000000,ROUND(C224,2)&lt;&gt;C224),LEN(C224)&gt;0),IF(ISNUMBER(D224),OR(D224&lt;0,D224&gt;1000000000,ROUND(D224,2)&lt;&gt;D224),LEN(D224)&gt;0),IF(ISNUMBER(E224),OR(E224&lt;0,E224&gt;1000000000,ROUND(E224,2)&lt;&gt;E224),LEN(E224)&gt;0),IF(ISNUMBER(F224),OR(F224&lt;0,F224&gt;1000000000,ROUND(F224,2)&lt;&gt;F224),LEN(F224)&gt;0),IF(ISNUMBER(G224),OR(G224&lt;0,G224&gt;1000000000,ROUND(G224,2)&lt;&gt;G224),LEN(G224)&gt;0),IF(ISNUMBER(H224),OR(H224&lt;0,H224&gt;1000000000,ROUND(H224,2)&lt;&gt;H224),LEN(H224)&gt;0),IF(ISNUMBER(I224),OR(I224&lt;0,I224&gt;1000000000,ROUND(I224,2)&lt;&gt;I224),LEN(I224)&gt;0),IF(ISNUMBER(J224),OR(J224&lt;0,J224&gt;1000000000,ROUND(J224,2)&lt;&gt;J224),LEN(J224)&gt;0),IF(ISNUMBER(K224),OR(K224&lt;0,K224&gt;1000000000,ROUND(K224,2)&lt;&gt;K224),LEN(K224)&gt;0),IF(ISNUMBER(L224),OR(L224&lt;0,L224&gt;1000000000,ROUND(L224,2)&lt;&gt;L224),LEN(L224)&gt;0),IF(ISNUMBER(M224),OR(M224&lt;0,M224&gt;1000000000,ROUND(M224,2)&lt;&gt;M224),LEN(M224)&gt;0)),"Перевірте факт",IF(OR(AND(LEN(B224)&gt;0,'Налаштування'!G7&lt;&gt;"Готово"),AND(LEN(C224)&gt;0,'Налаштування'!G8&lt;&gt;"Готово"),AND(LEN(D224)&gt;0,'Налаштування'!G9&lt;&gt;"Готово"),AND(LEN(E224)&gt;0,'Налаштування'!G10&lt;&gt;"Готово"),AND(LEN(F224)&gt;0,'Налаштування'!G11&lt;&gt;"Готово"),AND(LEN(G224)&gt;0,'Налаштування'!G12&lt;&gt;"Готово"),AND(LEN(H224)&gt;0,'Налаштування'!G13&lt;&gt;"Готово"),AND(LEN(I224)&gt;0,'Налаштування'!G14&lt;&gt;"Готово"),AND(LEN(J224)&gt;0,'Налаштування'!G15&lt;&gt;"Готово"),AND(LEN(K224)&gt;0,'Налаштування'!G16&lt;&gt;"Готово"),AND(LEN(L224)&gt;0,'Налаштування'!G17&lt;&gt;"Готово"),AND(LEN(M224)&gt;0,'Налаштування'!G18&lt;&gt;"Готово")),"Показник не налаштовано","Готово"))))</x:f>
      </x:c>
    </x:row>
    <x:row r="225">
      <x:c r="A225" s="14" t="n">
        <x:f>IF('Налаштування'!$C$4&lt;&gt;"Готово","",IF(YEAR(DATE('Налаштування'!$B$4,1,219))='Налаштування'!$B$4,DATE('Налаштування'!$B$4,1,219),""))</x:f>
        <x:v>46241</x:v>
      </x:c>
      <x:c r="B225" s="13"/>
      <x:c r="C225" s="13"/>
      <x:c r="D225" s="13"/>
      <x:c r="E225" s="13"/>
      <x:c r="F225" s="13"/>
      <x:c r="G225" s="13"/>
      <x:c r="H225" s="13"/>
      <x:c r="I225" s="13"/>
      <x:c r="J225" s="13"/>
      <x:c r="K225" s="13"/>
      <x:c r="L225" s="13"/>
      <x:c r="M225" s="13"/>
      <x:c r="N225" s="9" t="str">
        <x:f>IF(COUNTA(B225:M225)=0,"",IF(A225="","Дата поза роком",IF(OR(IF(ISNUMBER(B225),OR(B225&lt;0,B225&gt;1000000000,ROUND(B225,2)&lt;&gt;B225),LEN(B225)&gt;0),IF(ISNUMBER(C225),OR(C225&lt;0,C225&gt;1000000000,ROUND(C225,2)&lt;&gt;C225),LEN(C225)&gt;0),IF(ISNUMBER(D225),OR(D225&lt;0,D225&gt;1000000000,ROUND(D225,2)&lt;&gt;D225),LEN(D225)&gt;0),IF(ISNUMBER(E225),OR(E225&lt;0,E225&gt;1000000000,ROUND(E225,2)&lt;&gt;E225),LEN(E225)&gt;0),IF(ISNUMBER(F225),OR(F225&lt;0,F225&gt;1000000000,ROUND(F225,2)&lt;&gt;F225),LEN(F225)&gt;0),IF(ISNUMBER(G225),OR(G225&lt;0,G225&gt;1000000000,ROUND(G225,2)&lt;&gt;G225),LEN(G225)&gt;0),IF(ISNUMBER(H225),OR(H225&lt;0,H225&gt;1000000000,ROUND(H225,2)&lt;&gt;H225),LEN(H225)&gt;0),IF(ISNUMBER(I225),OR(I225&lt;0,I225&gt;1000000000,ROUND(I225,2)&lt;&gt;I225),LEN(I225)&gt;0),IF(ISNUMBER(J225),OR(J225&lt;0,J225&gt;1000000000,ROUND(J225,2)&lt;&gt;J225),LEN(J225)&gt;0),IF(ISNUMBER(K225),OR(K225&lt;0,K225&gt;1000000000,ROUND(K225,2)&lt;&gt;K225),LEN(K225)&gt;0),IF(ISNUMBER(L225),OR(L225&lt;0,L225&gt;1000000000,ROUND(L225,2)&lt;&gt;L225),LEN(L225)&gt;0),IF(ISNUMBER(M225),OR(M225&lt;0,M225&gt;1000000000,ROUND(M225,2)&lt;&gt;M225),LEN(M225)&gt;0)),"Перевірте факт",IF(OR(AND(LEN(B225)&gt;0,'Налаштування'!G7&lt;&gt;"Готово"),AND(LEN(C225)&gt;0,'Налаштування'!G8&lt;&gt;"Готово"),AND(LEN(D225)&gt;0,'Налаштування'!G9&lt;&gt;"Готово"),AND(LEN(E225)&gt;0,'Налаштування'!G10&lt;&gt;"Готово"),AND(LEN(F225)&gt;0,'Налаштування'!G11&lt;&gt;"Готово"),AND(LEN(G225)&gt;0,'Налаштування'!G12&lt;&gt;"Готово"),AND(LEN(H225)&gt;0,'Налаштування'!G13&lt;&gt;"Готово"),AND(LEN(I225)&gt;0,'Налаштування'!G14&lt;&gt;"Готово"),AND(LEN(J225)&gt;0,'Налаштування'!G15&lt;&gt;"Готово"),AND(LEN(K225)&gt;0,'Налаштування'!G16&lt;&gt;"Готово"),AND(LEN(L225)&gt;0,'Налаштування'!G17&lt;&gt;"Готово"),AND(LEN(M225)&gt;0,'Налаштування'!G18&lt;&gt;"Готово")),"Показник не налаштовано","Готово"))))</x:f>
      </x:c>
    </x:row>
    <x:row r="226">
      <x:c r="A226" s="14" t="n">
        <x:f>IF('Налаштування'!$C$4&lt;&gt;"Готово","",IF(YEAR(DATE('Налаштування'!$B$4,1,220))='Налаштування'!$B$4,DATE('Налаштування'!$B$4,1,220),""))</x:f>
        <x:v>46242</x:v>
      </x:c>
      <x:c r="B226" s="13"/>
      <x:c r="C226" s="13"/>
      <x:c r="D226" s="13"/>
      <x:c r="E226" s="13"/>
      <x:c r="F226" s="13"/>
      <x:c r="G226" s="13"/>
      <x:c r="H226" s="13"/>
      <x:c r="I226" s="13"/>
      <x:c r="J226" s="13"/>
      <x:c r="K226" s="13"/>
      <x:c r="L226" s="13"/>
      <x:c r="M226" s="13"/>
      <x:c r="N226" s="9" t="str">
        <x:f>IF(COUNTA(B226:M226)=0,"",IF(A226="","Дата поза роком",IF(OR(IF(ISNUMBER(B226),OR(B226&lt;0,B226&gt;1000000000,ROUND(B226,2)&lt;&gt;B226),LEN(B226)&gt;0),IF(ISNUMBER(C226),OR(C226&lt;0,C226&gt;1000000000,ROUND(C226,2)&lt;&gt;C226),LEN(C226)&gt;0),IF(ISNUMBER(D226),OR(D226&lt;0,D226&gt;1000000000,ROUND(D226,2)&lt;&gt;D226),LEN(D226)&gt;0),IF(ISNUMBER(E226),OR(E226&lt;0,E226&gt;1000000000,ROUND(E226,2)&lt;&gt;E226),LEN(E226)&gt;0),IF(ISNUMBER(F226),OR(F226&lt;0,F226&gt;1000000000,ROUND(F226,2)&lt;&gt;F226),LEN(F226)&gt;0),IF(ISNUMBER(G226),OR(G226&lt;0,G226&gt;1000000000,ROUND(G226,2)&lt;&gt;G226),LEN(G226)&gt;0),IF(ISNUMBER(H226),OR(H226&lt;0,H226&gt;1000000000,ROUND(H226,2)&lt;&gt;H226),LEN(H226)&gt;0),IF(ISNUMBER(I226),OR(I226&lt;0,I226&gt;1000000000,ROUND(I226,2)&lt;&gt;I226),LEN(I226)&gt;0),IF(ISNUMBER(J226),OR(J226&lt;0,J226&gt;1000000000,ROUND(J226,2)&lt;&gt;J226),LEN(J226)&gt;0),IF(ISNUMBER(K226),OR(K226&lt;0,K226&gt;1000000000,ROUND(K226,2)&lt;&gt;K226),LEN(K226)&gt;0),IF(ISNUMBER(L226),OR(L226&lt;0,L226&gt;1000000000,ROUND(L226,2)&lt;&gt;L226),LEN(L226)&gt;0),IF(ISNUMBER(M226),OR(M226&lt;0,M226&gt;1000000000,ROUND(M226,2)&lt;&gt;M226),LEN(M226)&gt;0)),"Перевірте факт",IF(OR(AND(LEN(B226)&gt;0,'Налаштування'!G7&lt;&gt;"Готово"),AND(LEN(C226)&gt;0,'Налаштування'!G8&lt;&gt;"Готово"),AND(LEN(D226)&gt;0,'Налаштування'!G9&lt;&gt;"Готово"),AND(LEN(E226)&gt;0,'Налаштування'!G10&lt;&gt;"Готово"),AND(LEN(F226)&gt;0,'Налаштування'!G11&lt;&gt;"Готово"),AND(LEN(G226)&gt;0,'Налаштування'!G12&lt;&gt;"Готово"),AND(LEN(H226)&gt;0,'Налаштування'!G13&lt;&gt;"Готово"),AND(LEN(I226)&gt;0,'Налаштування'!G14&lt;&gt;"Готово"),AND(LEN(J226)&gt;0,'Налаштування'!G15&lt;&gt;"Готово"),AND(LEN(K226)&gt;0,'Налаштування'!G16&lt;&gt;"Готово"),AND(LEN(L226)&gt;0,'Налаштування'!G17&lt;&gt;"Готово"),AND(LEN(M226)&gt;0,'Налаштування'!G18&lt;&gt;"Готово")),"Показник не налаштовано","Готово"))))</x:f>
      </x:c>
    </x:row>
    <x:row r="227">
      <x:c r="A227" s="14" t="n">
        <x:f>IF('Налаштування'!$C$4&lt;&gt;"Готово","",IF(YEAR(DATE('Налаштування'!$B$4,1,221))='Налаштування'!$B$4,DATE('Налаштування'!$B$4,1,221),""))</x:f>
        <x:v>46243</x:v>
      </x:c>
      <x:c r="B227" s="13"/>
      <x:c r="C227" s="13"/>
      <x:c r="D227" s="13"/>
      <x:c r="E227" s="13"/>
      <x:c r="F227" s="13"/>
      <x:c r="G227" s="13"/>
      <x:c r="H227" s="13"/>
      <x:c r="I227" s="13"/>
      <x:c r="J227" s="13"/>
      <x:c r="K227" s="13"/>
      <x:c r="L227" s="13"/>
      <x:c r="M227" s="13"/>
      <x:c r="N227" s="9" t="str">
        <x:f>IF(COUNTA(B227:M227)=0,"",IF(A227="","Дата поза роком",IF(OR(IF(ISNUMBER(B227),OR(B227&lt;0,B227&gt;1000000000,ROUND(B227,2)&lt;&gt;B227),LEN(B227)&gt;0),IF(ISNUMBER(C227),OR(C227&lt;0,C227&gt;1000000000,ROUND(C227,2)&lt;&gt;C227),LEN(C227)&gt;0),IF(ISNUMBER(D227),OR(D227&lt;0,D227&gt;1000000000,ROUND(D227,2)&lt;&gt;D227),LEN(D227)&gt;0),IF(ISNUMBER(E227),OR(E227&lt;0,E227&gt;1000000000,ROUND(E227,2)&lt;&gt;E227),LEN(E227)&gt;0),IF(ISNUMBER(F227),OR(F227&lt;0,F227&gt;1000000000,ROUND(F227,2)&lt;&gt;F227),LEN(F227)&gt;0),IF(ISNUMBER(G227),OR(G227&lt;0,G227&gt;1000000000,ROUND(G227,2)&lt;&gt;G227),LEN(G227)&gt;0),IF(ISNUMBER(H227),OR(H227&lt;0,H227&gt;1000000000,ROUND(H227,2)&lt;&gt;H227),LEN(H227)&gt;0),IF(ISNUMBER(I227),OR(I227&lt;0,I227&gt;1000000000,ROUND(I227,2)&lt;&gt;I227),LEN(I227)&gt;0),IF(ISNUMBER(J227),OR(J227&lt;0,J227&gt;1000000000,ROUND(J227,2)&lt;&gt;J227),LEN(J227)&gt;0),IF(ISNUMBER(K227),OR(K227&lt;0,K227&gt;1000000000,ROUND(K227,2)&lt;&gt;K227),LEN(K227)&gt;0),IF(ISNUMBER(L227),OR(L227&lt;0,L227&gt;1000000000,ROUND(L227,2)&lt;&gt;L227),LEN(L227)&gt;0),IF(ISNUMBER(M227),OR(M227&lt;0,M227&gt;1000000000,ROUND(M227,2)&lt;&gt;M227),LEN(M227)&gt;0)),"Перевірте факт",IF(OR(AND(LEN(B227)&gt;0,'Налаштування'!G7&lt;&gt;"Готово"),AND(LEN(C227)&gt;0,'Налаштування'!G8&lt;&gt;"Готово"),AND(LEN(D227)&gt;0,'Налаштування'!G9&lt;&gt;"Готово"),AND(LEN(E227)&gt;0,'Налаштування'!G10&lt;&gt;"Готово"),AND(LEN(F227)&gt;0,'Налаштування'!G11&lt;&gt;"Готово"),AND(LEN(G227)&gt;0,'Налаштування'!G12&lt;&gt;"Готово"),AND(LEN(H227)&gt;0,'Налаштування'!G13&lt;&gt;"Готово"),AND(LEN(I227)&gt;0,'Налаштування'!G14&lt;&gt;"Готово"),AND(LEN(J227)&gt;0,'Налаштування'!G15&lt;&gt;"Готово"),AND(LEN(K227)&gt;0,'Налаштування'!G16&lt;&gt;"Готово"),AND(LEN(L227)&gt;0,'Налаштування'!G17&lt;&gt;"Готово"),AND(LEN(M227)&gt;0,'Налаштування'!G18&lt;&gt;"Готово")),"Показник не налаштовано","Готово"))))</x:f>
      </x:c>
    </x:row>
    <x:row r="228">
      <x:c r="A228" s="14" t="n">
        <x:f>IF('Налаштування'!$C$4&lt;&gt;"Готово","",IF(YEAR(DATE('Налаштування'!$B$4,1,222))='Налаштування'!$B$4,DATE('Налаштування'!$B$4,1,222),""))</x:f>
        <x:v>46244</x:v>
      </x:c>
      <x:c r="B228" s="13"/>
      <x:c r="C228" s="13"/>
      <x:c r="D228" s="13"/>
      <x:c r="E228" s="13"/>
      <x:c r="F228" s="13"/>
      <x:c r="G228" s="13"/>
      <x:c r="H228" s="13"/>
      <x:c r="I228" s="13"/>
      <x:c r="J228" s="13"/>
      <x:c r="K228" s="13"/>
      <x:c r="L228" s="13"/>
      <x:c r="M228" s="13"/>
      <x:c r="N228" s="9" t="str">
        <x:f>IF(COUNTA(B228:M228)=0,"",IF(A228="","Дата поза роком",IF(OR(IF(ISNUMBER(B228),OR(B228&lt;0,B228&gt;1000000000,ROUND(B228,2)&lt;&gt;B228),LEN(B228)&gt;0),IF(ISNUMBER(C228),OR(C228&lt;0,C228&gt;1000000000,ROUND(C228,2)&lt;&gt;C228),LEN(C228)&gt;0),IF(ISNUMBER(D228),OR(D228&lt;0,D228&gt;1000000000,ROUND(D228,2)&lt;&gt;D228),LEN(D228)&gt;0),IF(ISNUMBER(E228),OR(E228&lt;0,E228&gt;1000000000,ROUND(E228,2)&lt;&gt;E228),LEN(E228)&gt;0),IF(ISNUMBER(F228),OR(F228&lt;0,F228&gt;1000000000,ROUND(F228,2)&lt;&gt;F228),LEN(F228)&gt;0),IF(ISNUMBER(G228),OR(G228&lt;0,G228&gt;1000000000,ROUND(G228,2)&lt;&gt;G228),LEN(G228)&gt;0),IF(ISNUMBER(H228),OR(H228&lt;0,H228&gt;1000000000,ROUND(H228,2)&lt;&gt;H228),LEN(H228)&gt;0),IF(ISNUMBER(I228),OR(I228&lt;0,I228&gt;1000000000,ROUND(I228,2)&lt;&gt;I228),LEN(I228)&gt;0),IF(ISNUMBER(J228),OR(J228&lt;0,J228&gt;1000000000,ROUND(J228,2)&lt;&gt;J228),LEN(J228)&gt;0),IF(ISNUMBER(K228),OR(K228&lt;0,K228&gt;1000000000,ROUND(K228,2)&lt;&gt;K228),LEN(K228)&gt;0),IF(ISNUMBER(L228),OR(L228&lt;0,L228&gt;1000000000,ROUND(L228,2)&lt;&gt;L228),LEN(L228)&gt;0),IF(ISNUMBER(M228),OR(M228&lt;0,M228&gt;1000000000,ROUND(M228,2)&lt;&gt;M228),LEN(M228)&gt;0)),"Перевірте факт",IF(OR(AND(LEN(B228)&gt;0,'Налаштування'!G7&lt;&gt;"Готово"),AND(LEN(C228)&gt;0,'Налаштування'!G8&lt;&gt;"Готово"),AND(LEN(D228)&gt;0,'Налаштування'!G9&lt;&gt;"Готово"),AND(LEN(E228)&gt;0,'Налаштування'!G10&lt;&gt;"Готово"),AND(LEN(F228)&gt;0,'Налаштування'!G11&lt;&gt;"Готово"),AND(LEN(G228)&gt;0,'Налаштування'!G12&lt;&gt;"Готово"),AND(LEN(H228)&gt;0,'Налаштування'!G13&lt;&gt;"Готово"),AND(LEN(I228)&gt;0,'Налаштування'!G14&lt;&gt;"Готово"),AND(LEN(J228)&gt;0,'Налаштування'!G15&lt;&gt;"Готово"),AND(LEN(K228)&gt;0,'Налаштування'!G16&lt;&gt;"Готово"),AND(LEN(L228)&gt;0,'Налаштування'!G17&lt;&gt;"Готово"),AND(LEN(M228)&gt;0,'Налаштування'!G18&lt;&gt;"Готово")),"Показник не налаштовано","Готово"))))</x:f>
      </x:c>
    </x:row>
    <x:row r="229">
      <x:c r="A229" s="14" t="n">
        <x:f>IF('Налаштування'!$C$4&lt;&gt;"Готово","",IF(YEAR(DATE('Налаштування'!$B$4,1,223))='Налаштування'!$B$4,DATE('Налаштування'!$B$4,1,223),""))</x:f>
        <x:v>46245</x:v>
      </x:c>
      <x:c r="B229" s="13"/>
      <x:c r="C229" s="13"/>
      <x:c r="D229" s="13"/>
      <x:c r="E229" s="13"/>
      <x:c r="F229" s="13"/>
      <x:c r="G229" s="13"/>
      <x:c r="H229" s="13"/>
      <x:c r="I229" s="13"/>
      <x:c r="J229" s="13"/>
      <x:c r="K229" s="13"/>
      <x:c r="L229" s="13"/>
      <x:c r="M229" s="13"/>
      <x:c r="N229" s="9" t="str">
        <x:f>IF(COUNTA(B229:M229)=0,"",IF(A229="","Дата поза роком",IF(OR(IF(ISNUMBER(B229),OR(B229&lt;0,B229&gt;1000000000,ROUND(B229,2)&lt;&gt;B229),LEN(B229)&gt;0),IF(ISNUMBER(C229),OR(C229&lt;0,C229&gt;1000000000,ROUND(C229,2)&lt;&gt;C229),LEN(C229)&gt;0),IF(ISNUMBER(D229),OR(D229&lt;0,D229&gt;1000000000,ROUND(D229,2)&lt;&gt;D229),LEN(D229)&gt;0),IF(ISNUMBER(E229),OR(E229&lt;0,E229&gt;1000000000,ROUND(E229,2)&lt;&gt;E229),LEN(E229)&gt;0),IF(ISNUMBER(F229),OR(F229&lt;0,F229&gt;1000000000,ROUND(F229,2)&lt;&gt;F229),LEN(F229)&gt;0),IF(ISNUMBER(G229),OR(G229&lt;0,G229&gt;1000000000,ROUND(G229,2)&lt;&gt;G229),LEN(G229)&gt;0),IF(ISNUMBER(H229),OR(H229&lt;0,H229&gt;1000000000,ROUND(H229,2)&lt;&gt;H229),LEN(H229)&gt;0),IF(ISNUMBER(I229),OR(I229&lt;0,I229&gt;1000000000,ROUND(I229,2)&lt;&gt;I229),LEN(I229)&gt;0),IF(ISNUMBER(J229),OR(J229&lt;0,J229&gt;1000000000,ROUND(J229,2)&lt;&gt;J229),LEN(J229)&gt;0),IF(ISNUMBER(K229),OR(K229&lt;0,K229&gt;1000000000,ROUND(K229,2)&lt;&gt;K229),LEN(K229)&gt;0),IF(ISNUMBER(L229),OR(L229&lt;0,L229&gt;1000000000,ROUND(L229,2)&lt;&gt;L229),LEN(L229)&gt;0),IF(ISNUMBER(M229),OR(M229&lt;0,M229&gt;1000000000,ROUND(M229,2)&lt;&gt;M229),LEN(M229)&gt;0)),"Перевірте факт",IF(OR(AND(LEN(B229)&gt;0,'Налаштування'!G7&lt;&gt;"Готово"),AND(LEN(C229)&gt;0,'Налаштування'!G8&lt;&gt;"Готово"),AND(LEN(D229)&gt;0,'Налаштування'!G9&lt;&gt;"Готово"),AND(LEN(E229)&gt;0,'Налаштування'!G10&lt;&gt;"Готово"),AND(LEN(F229)&gt;0,'Налаштування'!G11&lt;&gt;"Готово"),AND(LEN(G229)&gt;0,'Налаштування'!G12&lt;&gt;"Готово"),AND(LEN(H229)&gt;0,'Налаштування'!G13&lt;&gt;"Готово"),AND(LEN(I229)&gt;0,'Налаштування'!G14&lt;&gt;"Готово"),AND(LEN(J229)&gt;0,'Налаштування'!G15&lt;&gt;"Готово"),AND(LEN(K229)&gt;0,'Налаштування'!G16&lt;&gt;"Готово"),AND(LEN(L229)&gt;0,'Налаштування'!G17&lt;&gt;"Готово"),AND(LEN(M229)&gt;0,'Налаштування'!G18&lt;&gt;"Готово")),"Показник не налаштовано","Готово"))))</x:f>
      </x:c>
    </x:row>
    <x:row r="230">
      <x:c r="A230" s="14" t="n">
        <x:f>IF('Налаштування'!$C$4&lt;&gt;"Готово","",IF(YEAR(DATE('Налаштування'!$B$4,1,224))='Налаштування'!$B$4,DATE('Налаштування'!$B$4,1,224),""))</x:f>
        <x:v>46246</x:v>
      </x:c>
      <x:c r="B230" s="13"/>
      <x:c r="C230" s="13"/>
      <x:c r="D230" s="13"/>
      <x:c r="E230" s="13"/>
      <x:c r="F230" s="13"/>
      <x:c r="G230" s="13"/>
      <x:c r="H230" s="13"/>
      <x:c r="I230" s="13"/>
      <x:c r="J230" s="13"/>
      <x:c r="K230" s="13"/>
      <x:c r="L230" s="13"/>
      <x:c r="M230" s="13"/>
      <x:c r="N230" s="9" t="str">
        <x:f>IF(COUNTA(B230:M230)=0,"",IF(A230="","Дата поза роком",IF(OR(IF(ISNUMBER(B230),OR(B230&lt;0,B230&gt;1000000000,ROUND(B230,2)&lt;&gt;B230),LEN(B230)&gt;0),IF(ISNUMBER(C230),OR(C230&lt;0,C230&gt;1000000000,ROUND(C230,2)&lt;&gt;C230),LEN(C230)&gt;0),IF(ISNUMBER(D230),OR(D230&lt;0,D230&gt;1000000000,ROUND(D230,2)&lt;&gt;D230),LEN(D230)&gt;0),IF(ISNUMBER(E230),OR(E230&lt;0,E230&gt;1000000000,ROUND(E230,2)&lt;&gt;E230),LEN(E230)&gt;0),IF(ISNUMBER(F230),OR(F230&lt;0,F230&gt;1000000000,ROUND(F230,2)&lt;&gt;F230),LEN(F230)&gt;0),IF(ISNUMBER(G230),OR(G230&lt;0,G230&gt;1000000000,ROUND(G230,2)&lt;&gt;G230),LEN(G230)&gt;0),IF(ISNUMBER(H230),OR(H230&lt;0,H230&gt;1000000000,ROUND(H230,2)&lt;&gt;H230),LEN(H230)&gt;0),IF(ISNUMBER(I230),OR(I230&lt;0,I230&gt;1000000000,ROUND(I230,2)&lt;&gt;I230),LEN(I230)&gt;0),IF(ISNUMBER(J230),OR(J230&lt;0,J230&gt;1000000000,ROUND(J230,2)&lt;&gt;J230),LEN(J230)&gt;0),IF(ISNUMBER(K230),OR(K230&lt;0,K230&gt;1000000000,ROUND(K230,2)&lt;&gt;K230),LEN(K230)&gt;0),IF(ISNUMBER(L230),OR(L230&lt;0,L230&gt;1000000000,ROUND(L230,2)&lt;&gt;L230),LEN(L230)&gt;0),IF(ISNUMBER(M230),OR(M230&lt;0,M230&gt;1000000000,ROUND(M230,2)&lt;&gt;M230),LEN(M230)&gt;0)),"Перевірте факт",IF(OR(AND(LEN(B230)&gt;0,'Налаштування'!G7&lt;&gt;"Готово"),AND(LEN(C230)&gt;0,'Налаштування'!G8&lt;&gt;"Готово"),AND(LEN(D230)&gt;0,'Налаштування'!G9&lt;&gt;"Готово"),AND(LEN(E230)&gt;0,'Налаштування'!G10&lt;&gt;"Готово"),AND(LEN(F230)&gt;0,'Налаштування'!G11&lt;&gt;"Готово"),AND(LEN(G230)&gt;0,'Налаштування'!G12&lt;&gt;"Готово"),AND(LEN(H230)&gt;0,'Налаштування'!G13&lt;&gt;"Готово"),AND(LEN(I230)&gt;0,'Налаштування'!G14&lt;&gt;"Готово"),AND(LEN(J230)&gt;0,'Налаштування'!G15&lt;&gt;"Готово"),AND(LEN(K230)&gt;0,'Налаштування'!G16&lt;&gt;"Готово"),AND(LEN(L230)&gt;0,'Налаштування'!G17&lt;&gt;"Готово"),AND(LEN(M230)&gt;0,'Налаштування'!G18&lt;&gt;"Готово")),"Показник не налаштовано","Готово"))))</x:f>
      </x:c>
    </x:row>
    <x:row r="231">
      <x:c r="A231" s="14" t="n">
        <x:f>IF('Налаштування'!$C$4&lt;&gt;"Готово","",IF(YEAR(DATE('Налаштування'!$B$4,1,225))='Налаштування'!$B$4,DATE('Налаштування'!$B$4,1,225),""))</x:f>
        <x:v>46247</x:v>
      </x:c>
      <x:c r="B231" s="13"/>
      <x:c r="C231" s="13"/>
      <x:c r="D231" s="13"/>
      <x:c r="E231" s="13"/>
      <x:c r="F231" s="13"/>
      <x:c r="G231" s="13"/>
      <x:c r="H231" s="13"/>
      <x:c r="I231" s="13"/>
      <x:c r="J231" s="13"/>
      <x:c r="K231" s="13"/>
      <x:c r="L231" s="13"/>
      <x:c r="M231" s="13"/>
      <x:c r="N231" s="9" t="str">
        <x:f>IF(COUNTA(B231:M231)=0,"",IF(A231="","Дата поза роком",IF(OR(IF(ISNUMBER(B231),OR(B231&lt;0,B231&gt;1000000000,ROUND(B231,2)&lt;&gt;B231),LEN(B231)&gt;0),IF(ISNUMBER(C231),OR(C231&lt;0,C231&gt;1000000000,ROUND(C231,2)&lt;&gt;C231),LEN(C231)&gt;0),IF(ISNUMBER(D231),OR(D231&lt;0,D231&gt;1000000000,ROUND(D231,2)&lt;&gt;D231),LEN(D231)&gt;0),IF(ISNUMBER(E231),OR(E231&lt;0,E231&gt;1000000000,ROUND(E231,2)&lt;&gt;E231),LEN(E231)&gt;0),IF(ISNUMBER(F231),OR(F231&lt;0,F231&gt;1000000000,ROUND(F231,2)&lt;&gt;F231),LEN(F231)&gt;0),IF(ISNUMBER(G231),OR(G231&lt;0,G231&gt;1000000000,ROUND(G231,2)&lt;&gt;G231),LEN(G231)&gt;0),IF(ISNUMBER(H231),OR(H231&lt;0,H231&gt;1000000000,ROUND(H231,2)&lt;&gt;H231),LEN(H231)&gt;0),IF(ISNUMBER(I231),OR(I231&lt;0,I231&gt;1000000000,ROUND(I231,2)&lt;&gt;I231),LEN(I231)&gt;0),IF(ISNUMBER(J231),OR(J231&lt;0,J231&gt;1000000000,ROUND(J231,2)&lt;&gt;J231),LEN(J231)&gt;0),IF(ISNUMBER(K231),OR(K231&lt;0,K231&gt;1000000000,ROUND(K231,2)&lt;&gt;K231),LEN(K231)&gt;0),IF(ISNUMBER(L231),OR(L231&lt;0,L231&gt;1000000000,ROUND(L231,2)&lt;&gt;L231),LEN(L231)&gt;0),IF(ISNUMBER(M231),OR(M231&lt;0,M231&gt;1000000000,ROUND(M231,2)&lt;&gt;M231),LEN(M231)&gt;0)),"Перевірте факт",IF(OR(AND(LEN(B231)&gt;0,'Налаштування'!G7&lt;&gt;"Готово"),AND(LEN(C231)&gt;0,'Налаштування'!G8&lt;&gt;"Готово"),AND(LEN(D231)&gt;0,'Налаштування'!G9&lt;&gt;"Готово"),AND(LEN(E231)&gt;0,'Налаштування'!G10&lt;&gt;"Готово"),AND(LEN(F231)&gt;0,'Налаштування'!G11&lt;&gt;"Готово"),AND(LEN(G231)&gt;0,'Налаштування'!G12&lt;&gt;"Готово"),AND(LEN(H231)&gt;0,'Налаштування'!G13&lt;&gt;"Готово"),AND(LEN(I231)&gt;0,'Налаштування'!G14&lt;&gt;"Готово"),AND(LEN(J231)&gt;0,'Налаштування'!G15&lt;&gt;"Готово"),AND(LEN(K231)&gt;0,'Налаштування'!G16&lt;&gt;"Готово"),AND(LEN(L231)&gt;0,'Налаштування'!G17&lt;&gt;"Готово"),AND(LEN(M231)&gt;0,'Налаштування'!G18&lt;&gt;"Готово")),"Показник не налаштовано","Готово"))))</x:f>
      </x:c>
    </x:row>
    <x:row r="232">
      <x:c r="A232" s="14" t="n">
        <x:f>IF('Налаштування'!$C$4&lt;&gt;"Готово","",IF(YEAR(DATE('Налаштування'!$B$4,1,226))='Налаштування'!$B$4,DATE('Налаштування'!$B$4,1,226),""))</x:f>
        <x:v>46248</x:v>
      </x:c>
      <x:c r="B232" s="13"/>
      <x:c r="C232" s="13"/>
      <x:c r="D232" s="13"/>
      <x:c r="E232" s="13"/>
      <x:c r="F232" s="13"/>
      <x:c r="G232" s="13"/>
      <x:c r="H232" s="13"/>
      <x:c r="I232" s="13"/>
      <x:c r="J232" s="13"/>
      <x:c r="K232" s="13"/>
      <x:c r="L232" s="13"/>
      <x:c r="M232" s="13"/>
      <x:c r="N232" s="9" t="str">
        <x:f>IF(COUNTA(B232:M232)=0,"",IF(A232="","Дата поза роком",IF(OR(IF(ISNUMBER(B232),OR(B232&lt;0,B232&gt;1000000000,ROUND(B232,2)&lt;&gt;B232),LEN(B232)&gt;0),IF(ISNUMBER(C232),OR(C232&lt;0,C232&gt;1000000000,ROUND(C232,2)&lt;&gt;C232),LEN(C232)&gt;0),IF(ISNUMBER(D232),OR(D232&lt;0,D232&gt;1000000000,ROUND(D232,2)&lt;&gt;D232),LEN(D232)&gt;0),IF(ISNUMBER(E232),OR(E232&lt;0,E232&gt;1000000000,ROUND(E232,2)&lt;&gt;E232),LEN(E232)&gt;0),IF(ISNUMBER(F232),OR(F232&lt;0,F232&gt;1000000000,ROUND(F232,2)&lt;&gt;F232),LEN(F232)&gt;0),IF(ISNUMBER(G232),OR(G232&lt;0,G232&gt;1000000000,ROUND(G232,2)&lt;&gt;G232),LEN(G232)&gt;0),IF(ISNUMBER(H232),OR(H232&lt;0,H232&gt;1000000000,ROUND(H232,2)&lt;&gt;H232),LEN(H232)&gt;0),IF(ISNUMBER(I232),OR(I232&lt;0,I232&gt;1000000000,ROUND(I232,2)&lt;&gt;I232),LEN(I232)&gt;0),IF(ISNUMBER(J232),OR(J232&lt;0,J232&gt;1000000000,ROUND(J232,2)&lt;&gt;J232),LEN(J232)&gt;0),IF(ISNUMBER(K232),OR(K232&lt;0,K232&gt;1000000000,ROUND(K232,2)&lt;&gt;K232),LEN(K232)&gt;0),IF(ISNUMBER(L232),OR(L232&lt;0,L232&gt;1000000000,ROUND(L232,2)&lt;&gt;L232),LEN(L232)&gt;0),IF(ISNUMBER(M232),OR(M232&lt;0,M232&gt;1000000000,ROUND(M232,2)&lt;&gt;M232),LEN(M232)&gt;0)),"Перевірте факт",IF(OR(AND(LEN(B232)&gt;0,'Налаштування'!G7&lt;&gt;"Готово"),AND(LEN(C232)&gt;0,'Налаштування'!G8&lt;&gt;"Готово"),AND(LEN(D232)&gt;0,'Налаштування'!G9&lt;&gt;"Готово"),AND(LEN(E232)&gt;0,'Налаштування'!G10&lt;&gt;"Готово"),AND(LEN(F232)&gt;0,'Налаштування'!G11&lt;&gt;"Готово"),AND(LEN(G232)&gt;0,'Налаштування'!G12&lt;&gt;"Готово"),AND(LEN(H232)&gt;0,'Налаштування'!G13&lt;&gt;"Готово"),AND(LEN(I232)&gt;0,'Налаштування'!G14&lt;&gt;"Готово"),AND(LEN(J232)&gt;0,'Налаштування'!G15&lt;&gt;"Готово"),AND(LEN(K232)&gt;0,'Налаштування'!G16&lt;&gt;"Готово"),AND(LEN(L232)&gt;0,'Налаштування'!G17&lt;&gt;"Готово"),AND(LEN(M232)&gt;0,'Налаштування'!G18&lt;&gt;"Готово")),"Показник не налаштовано","Готово"))))</x:f>
      </x:c>
    </x:row>
    <x:row r="233">
      <x:c r="A233" s="14" t="n">
        <x:f>IF('Налаштування'!$C$4&lt;&gt;"Готово","",IF(YEAR(DATE('Налаштування'!$B$4,1,227))='Налаштування'!$B$4,DATE('Налаштування'!$B$4,1,227),""))</x:f>
        <x:v>46249</x:v>
      </x:c>
      <x:c r="B233" s="13"/>
      <x:c r="C233" s="13"/>
      <x:c r="D233" s="13"/>
      <x:c r="E233" s="13"/>
      <x:c r="F233" s="13"/>
      <x:c r="G233" s="13"/>
      <x:c r="H233" s="13"/>
      <x:c r="I233" s="13"/>
      <x:c r="J233" s="13"/>
      <x:c r="K233" s="13"/>
      <x:c r="L233" s="13"/>
      <x:c r="M233" s="13"/>
      <x:c r="N233" s="9" t="str">
        <x:f>IF(COUNTA(B233:M233)=0,"",IF(A233="","Дата поза роком",IF(OR(IF(ISNUMBER(B233),OR(B233&lt;0,B233&gt;1000000000,ROUND(B233,2)&lt;&gt;B233),LEN(B233)&gt;0),IF(ISNUMBER(C233),OR(C233&lt;0,C233&gt;1000000000,ROUND(C233,2)&lt;&gt;C233),LEN(C233)&gt;0),IF(ISNUMBER(D233),OR(D233&lt;0,D233&gt;1000000000,ROUND(D233,2)&lt;&gt;D233),LEN(D233)&gt;0),IF(ISNUMBER(E233),OR(E233&lt;0,E233&gt;1000000000,ROUND(E233,2)&lt;&gt;E233),LEN(E233)&gt;0),IF(ISNUMBER(F233),OR(F233&lt;0,F233&gt;1000000000,ROUND(F233,2)&lt;&gt;F233),LEN(F233)&gt;0),IF(ISNUMBER(G233),OR(G233&lt;0,G233&gt;1000000000,ROUND(G233,2)&lt;&gt;G233),LEN(G233)&gt;0),IF(ISNUMBER(H233),OR(H233&lt;0,H233&gt;1000000000,ROUND(H233,2)&lt;&gt;H233),LEN(H233)&gt;0),IF(ISNUMBER(I233),OR(I233&lt;0,I233&gt;1000000000,ROUND(I233,2)&lt;&gt;I233),LEN(I233)&gt;0),IF(ISNUMBER(J233),OR(J233&lt;0,J233&gt;1000000000,ROUND(J233,2)&lt;&gt;J233),LEN(J233)&gt;0),IF(ISNUMBER(K233),OR(K233&lt;0,K233&gt;1000000000,ROUND(K233,2)&lt;&gt;K233),LEN(K233)&gt;0),IF(ISNUMBER(L233),OR(L233&lt;0,L233&gt;1000000000,ROUND(L233,2)&lt;&gt;L233),LEN(L233)&gt;0),IF(ISNUMBER(M233),OR(M233&lt;0,M233&gt;1000000000,ROUND(M233,2)&lt;&gt;M233),LEN(M233)&gt;0)),"Перевірте факт",IF(OR(AND(LEN(B233)&gt;0,'Налаштування'!G7&lt;&gt;"Готово"),AND(LEN(C233)&gt;0,'Налаштування'!G8&lt;&gt;"Готово"),AND(LEN(D233)&gt;0,'Налаштування'!G9&lt;&gt;"Готово"),AND(LEN(E233)&gt;0,'Налаштування'!G10&lt;&gt;"Готово"),AND(LEN(F233)&gt;0,'Налаштування'!G11&lt;&gt;"Готово"),AND(LEN(G233)&gt;0,'Налаштування'!G12&lt;&gt;"Готово"),AND(LEN(H233)&gt;0,'Налаштування'!G13&lt;&gt;"Готово"),AND(LEN(I233)&gt;0,'Налаштування'!G14&lt;&gt;"Готово"),AND(LEN(J233)&gt;0,'Налаштування'!G15&lt;&gt;"Готово"),AND(LEN(K233)&gt;0,'Налаштування'!G16&lt;&gt;"Готово"),AND(LEN(L233)&gt;0,'Налаштування'!G17&lt;&gt;"Готово"),AND(LEN(M233)&gt;0,'Налаштування'!G18&lt;&gt;"Готово")),"Показник не налаштовано","Готово"))))</x:f>
      </x:c>
    </x:row>
    <x:row r="234">
      <x:c r="A234" s="14" t="n">
        <x:f>IF('Налаштування'!$C$4&lt;&gt;"Готово","",IF(YEAR(DATE('Налаштування'!$B$4,1,228))='Налаштування'!$B$4,DATE('Налаштування'!$B$4,1,228),""))</x:f>
        <x:v>46250</x:v>
      </x:c>
      <x:c r="B234" s="13"/>
      <x:c r="C234" s="13"/>
      <x:c r="D234" s="13"/>
      <x:c r="E234" s="13"/>
      <x:c r="F234" s="13"/>
      <x:c r="G234" s="13"/>
      <x:c r="H234" s="13"/>
      <x:c r="I234" s="13"/>
      <x:c r="J234" s="13"/>
      <x:c r="K234" s="13"/>
      <x:c r="L234" s="13"/>
      <x:c r="M234" s="13"/>
      <x:c r="N234" s="9" t="str">
        <x:f>IF(COUNTA(B234:M234)=0,"",IF(A234="","Дата поза роком",IF(OR(IF(ISNUMBER(B234),OR(B234&lt;0,B234&gt;1000000000,ROUND(B234,2)&lt;&gt;B234),LEN(B234)&gt;0),IF(ISNUMBER(C234),OR(C234&lt;0,C234&gt;1000000000,ROUND(C234,2)&lt;&gt;C234),LEN(C234)&gt;0),IF(ISNUMBER(D234),OR(D234&lt;0,D234&gt;1000000000,ROUND(D234,2)&lt;&gt;D234),LEN(D234)&gt;0),IF(ISNUMBER(E234),OR(E234&lt;0,E234&gt;1000000000,ROUND(E234,2)&lt;&gt;E234),LEN(E234)&gt;0),IF(ISNUMBER(F234),OR(F234&lt;0,F234&gt;1000000000,ROUND(F234,2)&lt;&gt;F234),LEN(F234)&gt;0),IF(ISNUMBER(G234),OR(G234&lt;0,G234&gt;1000000000,ROUND(G234,2)&lt;&gt;G234),LEN(G234)&gt;0),IF(ISNUMBER(H234),OR(H234&lt;0,H234&gt;1000000000,ROUND(H234,2)&lt;&gt;H234),LEN(H234)&gt;0),IF(ISNUMBER(I234),OR(I234&lt;0,I234&gt;1000000000,ROUND(I234,2)&lt;&gt;I234),LEN(I234)&gt;0),IF(ISNUMBER(J234),OR(J234&lt;0,J234&gt;1000000000,ROUND(J234,2)&lt;&gt;J234),LEN(J234)&gt;0),IF(ISNUMBER(K234),OR(K234&lt;0,K234&gt;1000000000,ROUND(K234,2)&lt;&gt;K234),LEN(K234)&gt;0),IF(ISNUMBER(L234),OR(L234&lt;0,L234&gt;1000000000,ROUND(L234,2)&lt;&gt;L234),LEN(L234)&gt;0),IF(ISNUMBER(M234),OR(M234&lt;0,M234&gt;1000000000,ROUND(M234,2)&lt;&gt;M234),LEN(M234)&gt;0)),"Перевірте факт",IF(OR(AND(LEN(B234)&gt;0,'Налаштування'!G7&lt;&gt;"Готово"),AND(LEN(C234)&gt;0,'Налаштування'!G8&lt;&gt;"Готово"),AND(LEN(D234)&gt;0,'Налаштування'!G9&lt;&gt;"Готово"),AND(LEN(E234)&gt;0,'Налаштування'!G10&lt;&gt;"Готово"),AND(LEN(F234)&gt;0,'Налаштування'!G11&lt;&gt;"Готово"),AND(LEN(G234)&gt;0,'Налаштування'!G12&lt;&gt;"Готово"),AND(LEN(H234)&gt;0,'Налаштування'!G13&lt;&gt;"Готово"),AND(LEN(I234)&gt;0,'Налаштування'!G14&lt;&gt;"Готово"),AND(LEN(J234)&gt;0,'Налаштування'!G15&lt;&gt;"Готово"),AND(LEN(K234)&gt;0,'Налаштування'!G16&lt;&gt;"Готово"),AND(LEN(L234)&gt;0,'Налаштування'!G17&lt;&gt;"Готово"),AND(LEN(M234)&gt;0,'Налаштування'!G18&lt;&gt;"Готово")),"Показник не налаштовано","Готово"))))</x:f>
      </x:c>
    </x:row>
    <x:row r="235">
      <x:c r="A235" s="14" t="n">
        <x:f>IF('Налаштування'!$C$4&lt;&gt;"Готово","",IF(YEAR(DATE('Налаштування'!$B$4,1,229))='Налаштування'!$B$4,DATE('Налаштування'!$B$4,1,229),""))</x:f>
        <x:v>46251</x:v>
      </x:c>
      <x:c r="B235" s="13"/>
      <x:c r="C235" s="13"/>
      <x:c r="D235" s="13"/>
      <x:c r="E235" s="13"/>
      <x:c r="F235" s="13"/>
      <x:c r="G235" s="13"/>
      <x:c r="H235" s="13"/>
      <x:c r="I235" s="13"/>
      <x:c r="J235" s="13"/>
      <x:c r="K235" s="13"/>
      <x:c r="L235" s="13"/>
      <x:c r="M235" s="13"/>
      <x:c r="N235" s="9" t="str">
        <x:f>IF(COUNTA(B235:M235)=0,"",IF(A235="","Дата поза роком",IF(OR(IF(ISNUMBER(B235),OR(B235&lt;0,B235&gt;1000000000,ROUND(B235,2)&lt;&gt;B235),LEN(B235)&gt;0),IF(ISNUMBER(C235),OR(C235&lt;0,C235&gt;1000000000,ROUND(C235,2)&lt;&gt;C235),LEN(C235)&gt;0),IF(ISNUMBER(D235),OR(D235&lt;0,D235&gt;1000000000,ROUND(D235,2)&lt;&gt;D235),LEN(D235)&gt;0),IF(ISNUMBER(E235),OR(E235&lt;0,E235&gt;1000000000,ROUND(E235,2)&lt;&gt;E235),LEN(E235)&gt;0),IF(ISNUMBER(F235),OR(F235&lt;0,F235&gt;1000000000,ROUND(F235,2)&lt;&gt;F235),LEN(F235)&gt;0),IF(ISNUMBER(G235),OR(G235&lt;0,G235&gt;1000000000,ROUND(G235,2)&lt;&gt;G235),LEN(G235)&gt;0),IF(ISNUMBER(H235),OR(H235&lt;0,H235&gt;1000000000,ROUND(H235,2)&lt;&gt;H235),LEN(H235)&gt;0),IF(ISNUMBER(I235),OR(I235&lt;0,I235&gt;1000000000,ROUND(I235,2)&lt;&gt;I235),LEN(I235)&gt;0),IF(ISNUMBER(J235),OR(J235&lt;0,J235&gt;1000000000,ROUND(J235,2)&lt;&gt;J235),LEN(J235)&gt;0),IF(ISNUMBER(K235),OR(K235&lt;0,K235&gt;1000000000,ROUND(K235,2)&lt;&gt;K235),LEN(K235)&gt;0),IF(ISNUMBER(L235),OR(L235&lt;0,L235&gt;1000000000,ROUND(L235,2)&lt;&gt;L235),LEN(L235)&gt;0),IF(ISNUMBER(M235),OR(M235&lt;0,M235&gt;1000000000,ROUND(M235,2)&lt;&gt;M235),LEN(M235)&gt;0)),"Перевірте факт",IF(OR(AND(LEN(B235)&gt;0,'Налаштування'!G7&lt;&gt;"Готово"),AND(LEN(C235)&gt;0,'Налаштування'!G8&lt;&gt;"Готово"),AND(LEN(D235)&gt;0,'Налаштування'!G9&lt;&gt;"Готово"),AND(LEN(E235)&gt;0,'Налаштування'!G10&lt;&gt;"Готово"),AND(LEN(F235)&gt;0,'Налаштування'!G11&lt;&gt;"Готово"),AND(LEN(G235)&gt;0,'Налаштування'!G12&lt;&gt;"Готово"),AND(LEN(H235)&gt;0,'Налаштування'!G13&lt;&gt;"Готово"),AND(LEN(I235)&gt;0,'Налаштування'!G14&lt;&gt;"Готово"),AND(LEN(J235)&gt;0,'Налаштування'!G15&lt;&gt;"Готово"),AND(LEN(K235)&gt;0,'Налаштування'!G16&lt;&gt;"Готово"),AND(LEN(L235)&gt;0,'Налаштування'!G17&lt;&gt;"Готово"),AND(LEN(M235)&gt;0,'Налаштування'!G18&lt;&gt;"Готово")),"Показник не налаштовано","Готово"))))</x:f>
      </x:c>
    </x:row>
    <x:row r="236">
      <x:c r="A236" s="14" t="n">
        <x:f>IF('Налаштування'!$C$4&lt;&gt;"Готово","",IF(YEAR(DATE('Налаштування'!$B$4,1,230))='Налаштування'!$B$4,DATE('Налаштування'!$B$4,1,230),""))</x:f>
        <x:v>46252</x:v>
      </x:c>
      <x:c r="B236" s="13"/>
      <x:c r="C236" s="13"/>
      <x:c r="D236" s="13"/>
      <x:c r="E236" s="13"/>
      <x:c r="F236" s="13"/>
      <x:c r="G236" s="13"/>
      <x:c r="H236" s="13"/>
      <x:c r="I236" s="13"/>
      <x:c r="J236" s="13"/>
      <x:c r="K236" s="13"/>
      <x:c r="L236" s="13"/>
      <x:c r="M236" s="13"/>
      <x:c r="N236" s="9" t="str">
        <x:f>IF(COUNTA(B236:M236)=0,"",IF(A236="","Дата поза роком",IF(OR(IF(ISNUMBER(B236),OR(B236&lt;0,B236&gt;1000000000,ROUND(B236,2)&lt;&gt;B236),LEN(B236)&gt;0),IF(ISNUMBER(C236),OR(C236&lt;0,C236&gt;1000000000,ROUND(C236,2)&lt;&gt;C236),LEN(C236)&gt;0),IF(ISNUMBER(D236),OR(D236&lt;0,D236&gt;1000000000,ROUND(D236,2)&lt;&gt;D236),LEN(D236)&gt;0),IF(ISNUMBER(E236),OR(E236&lt;0,E236&gt;1000000000,ROUND(E236,2)&lt;&gt;E236),LEN(E236)&gt;0),IF(ISNUMBER(F236),OR(F236&lt;0,F236&gt;1000000000,ROUND(F236,2)&lt;&gt;F236),LEN(F236)&gt;0),IF(ISNUMBER(G236),OR(G236&lt;0,G236&gt;1000000000,ROUND(G236,2)&lt;&gt;G236),LEN(G236)&gt;0),IF(ISNUMBER(H236),OR(H236&lt;0,H236&gt;1000000000,ROUND(H236,2)&lt;&gt;H236),LEN(H236)&gt;0),IF(ISNUMBER(I236),OR(I236&lt;0,I236&gt;1000000000,ROUND(I236,2)&lt;&gt;I236),LEN(I236)&gt;0),IF(ISNUMBER(J236),OR(J236&lt;0,J236&gt;1000000000,ROUND(J236,2)&lt;&gt;J236),LEN(J236)&gt;0),IF(ISNUMBER(K236),OR(K236&lt;0,K236&gt;1000000000,ROUND(K236,2)&lt;&gt;K236),LEN(K236)&gt;0),IF(ISNUMBER(L236),OR(L236&lt;0,L236&gt;1000000000,ROUND(L236,2)&lt;&gt;L236),LEN(L236)&gt;0),IF(ISNUMBER(M236),OR(M236&lt;0,M236&gt;1000000000,ROUND(M236,2)&lt;&gt;M236),LEN(M236)&gt;0)),"Перевірте факт",IF(OR(AND(LEN(B236)&gt;0,'Налаштування'!G7&lt;&gt;"Готово"),AND(LEN(C236)&gt;0,'Налаштування'!G8&lt;&gt;"Готово"),AND(LEN(D236)&gt;0,'Налаштування'!G9&lt;&gt;"Готово"),AND(LEN(E236)&gt;0,'Налаштування'!G10&lt;&gt;"Готово"),AND(LEN(F236)&gt;0,'Налаштування'!G11&lt;&gt;"Готово"),AND(LEN(G236)&gt;0,'Налаштування'!G12&lt;&gt;"Готово"),AND(LEN(H236)&gt;0,'Налаштування'!G13&lt;&gt;"Готово"),AND(LEN(I236)&gt;0,'Налаштування'!G14&lt;&gt;"Готово"),AND(LEN(J236)&gt;0,'Налаштування'!G15&lt;&gt;"Готово"),AND(LEN(K236)&gt;0,'Налаштування'!G16&lt;&gt;"Готово"),AND(LEN(L236)&gt;0,'Налаштування'!G17&lt;&gt;"Готово"),AND(LEN(M236)&gt;0,'Налаштування'!G18&lt;&gt;"Готово")),"Показник не налаштовано","Готово"))))</x:f>
      </x:c>
    </x:row>
    <x:row r="237">
      <x:c r="A237" s="14" t="n">
        <x:f>IF('Налаштування'!$C$4&lt;&gt;"Готово","",IF(YEAR(DATE('Налаштування'!$B$4,1,231))='Налаштування'!$B$4,DATE('Налаштування'!$B$4,1,231),""))</x:f>
        <x:v>46253</x:v>
      </x:c>
      <x:c r="B237" s="13"/>
      <x:c r="C237" s="13"/>
      <x:c r="D237" s="13"/>
      <x:c r="E237" s="13"/>
      <x:c r="F237" s="13"/>
      <x:c r="G237" s="13"/>
      <x:c r="H237" s="13"/>
      <x:c r="I237" s="13"/>
      <x:c r="J237" s="13"/>
      <x:c r="K237" s="13"/>
      <x:c r="L237" s="13"/>
      <x:c r="M237" s="13"/>
      <x:c r="N237" s="9" t="str">
        <x:f>IF(COUNTA(B237:M237)=0,"",IF(A237="","Дата поза роком",IF(OR(IF(ISNUMBER(B237),OR(B237&lt;0,B237&gt;1000000000,ROUND(B237,2)&lt;&gt;B237),LEN(B237)&gt;0),IF(ISNUMBER(C237),OR(C237&lt;0,C237&gt;1000000000,ROUND(C237,2)&lt;&gt;C237),LEN(C237)&gt;0),IF(ISNUMBER(D237),OR(D237&lt;0,D237&gt;1000000000,ROUND(D237,2)&lt;&gt;D237),LEN(D237)&gt;0),IF(ISNUMBER(E237),OR(E237&lt;0,E237&gt;1000000000,ROUND(E237,2)&lt;&gt;E237),LEN(E237)&gt;0),IF(ISNUMBER(F237),OR(F237&lt;0,F237&gt;1000000000,ROUND(F237,2)&lt;&gt;F237),LEN(F237)&gt;0),IF(ISNUMBER(G237),OR(G237&lt;0,G237&gt;1000000000,ROUND(G237,2)&lt;&gt;G237),LEN(G237)&gt;0),IF(ISNUMBER(H237),OR(H237&lt;0,H237&gt;1000000000,ROUND(H237,2)&lt;&gt;H237),LEN(H237)&gt;0),IF(ISNUMBER(I237),OR(I237&lt;0,I237&gt;1000000000,ROUND(I237,2)&lt;&gt;I237),LEN(I237)&gt;0),IF(ISNUMBER(J237),OR(J237&lt;0,J237&gt;1000000000,ROUND(J237,2)&lt;&gt;J237),LEN(J237)&gt;0),IF(ISNUMBER(K237),OR(K237&lt;0,K237&gt;1000000000,ROUND(K237,2)&lt;&gt;K237),LEN(K237)&gt;0),IF(ISNUMBER(L237),OR(L237&lt;0,L237&gt;1000000000,ROUND(L237,2)&lt;&gt;L237),LEN(L237)&gt;0),IF(ISNUMBER(M237),OR(M237&lt;0,M237&gt;1000000000,ROUND(M237,2)&lt;&gt;M237),LEN(M237)&gt;0)),"Перевірте факт",IF(OR(AND(LEN(B237)&gt;0,'Налаштування'!G7&lt;&gt;"Готово"),AND(LEN(C237)&gt;0,'Налаштування'!G8&lt;&gt;"Готово"),AND(LEN(D237)&gt;0,'Налаштування'!G9&lt;&gt;"Готово"),AND(LEN(E237)&gt;0,'Налаштування'!G10&lt;&gt;"Готово"),AND(LEN(F237)&gt;0,'Налаштування'!G11&lt;&gt;"Готово"),AND(LEN(G237)&gt;0,'Налаштування'!G12&lt;&gt;"Готово"),AND(LEN(H237)&gt;0,'Налаштування'!G13&lt;&gt;"Готово"),AND(LEN(I237)&gt;0,'Налаштування'!G14&lt;&gt;"Готово"),AND(LEN(J237)&gt;0,'Налаштування'!G15&lt;&gt;"Готово"),AND(LEN(K237)&gt;0,'Налаштування'!G16&lt;&gt;"Готово"),AND(LEN(L237)&gt;0,'Налаштування'!G17&lt;&gt;"Готово"),AND(LEN(M237)&gt;0,'Налаштування'!G18&lt;&gt;"Готово")),"Показник не налаштовано","Готово"))))</x:f>
      </x:c>
    </x:row>
    <x:row r="238">
      <x:c r="A238" s="14" t="n">
        <x:f>IF('Налаштування'!$C$4&lt;&gt;"Готово","",IF(YEAR(DATE('Налаштування'!$B$4,1,232))='Налаштування'!$B$4,DATE('Налаштування'!$B$4,1,232),""))</x:f>
        <x:v>46254</x:v>
      </x:c>
      <x:c r="B238" s="13"/>
      <x:c r="C238" s="13"/>
      <x:c r="D238" s="13"/>
      <x:c r="E238" s="13"/>
      <x:c r="F238" s="13"/>
      <x:c r="G238" s="13"/>
      <x:c r="H238" s="13"/>
      <x:c r="I238" s="13"/>
      <x:c r="J238" s="13"/>
      <x:c r="K238" s="13"/>
      <x:c r="L238" s="13"/>
      <x:c r="M238" s="13"/>
      <x:c r="N238" s="9" t="str">
        <x:f>IF(COUNTA(B238:M238)=0,"",IF(A238="","Дата поза роком",IF(OR(IF(ISNUMBER(B238),OR(B238&lt;0,B238&gt;1000000000,ROUND(B238,2)&lt;&gt;B238),LEN(B238)&gt;0),IF(ISNUMBER(C238),OR(C238&lt;0,C238&gt;1000000000,ROUND(C238,2)&lt;&gt;C238),LEN(C238)&gt;0),IF(ISNUMBER(D238),OR(D238&lt;0,D238&gt;1000000000,ROUND(D238,2)&lt;&gt;D238),LEN(D238)&gt;0),IF(ISNUMBER(E238),OR(E238&lt;0,E238&gt;1000000000,ROUND(E238,2)&lt;&gt;E238),LEN(E238)&gt;0),IF(ISNUMBER(F238),OR(F238&lt;0,F238&gt;1000000000,ROUND(F238,2)&lt;&gt;F238),LEN(F238)&gt;0),IF(ISNUMBER(G238),OR(G238&lt;0,G238&gt;1000000000,ROUND(G238,2)&lt;&gt;G238),LEN(G238)&gt;0),IF(ISNUMBER(H238),OR(H238&lt;0,H238&gt;1000000000,ROUND(H238,2)&lt;&gt;H238),LEN(H238)&gt;0),IF(ISNUMBER(I238),OR(I238&lt;0,I238&gt;1000000000,ROUND(I238,2)&lt;&gt;I238),LEN(I238)&gt;0),IF(ISNUMBER(J238),OR(J238&lt;0,J238&gt;1000000000,ROUND(J238,2)&lt;&gt;J238),LEN(J238)&gt;0),IF(ISNUMBER(K238),OR(K238&lt;0,K238&gt;1000000000,ROUND(K238,2)&lt;&gt;K238),LEN(K238)&gt;0),IF(ISNUMBER(L238),OR(L238&lt;0,L238&gt;1000000000,ROUND(L238,2)&lt;&gt;L238),LEN(L238)&gt;0),IF(ISNUMBER(M238),OR(M238&lt;0,M238&gt;1000000000,ROUND(M238,2)&lt;&gt;M238),LEN(M238)&gt;0)),"Перевірте факт",IF(OR(AND(LEN(B238)&gt;0,'Налаштування'!G7&lt;&gt;"Готово"),AND(LEN(C238)&gt;0,'Налаштування'!G8&lt;&gt;"Готово"),AND(LEN(D238)&gt;0,'Налаштування'!G9&lt;&gt;"Готово"),AND(LEN(E238)&gt;0,'Налаштування'!G10&lt;&gt;"Готово"),AND(LEN(F238)&gt;0,'Налаштування'!G11&lt;&gt;"Готово"),AND(LEN(G238)&gt;0,'Налаштування'!G12&lt;&gt;"Готово"),AND(LEN(H238)&gt;0,'Налаштування'!G13&lt;&gt;"Готово"),AND(LEN(I238)&gt;0,'Налаштування'!G14&lt;&gt;"Готово"),AND(LEN(J238)&gt;0,'Налаштування'!G15&lt;&gt;"Готово"),AND(LEN(K238)&gt;0,'Налаштування'!G16&lt;&gt;"Готово"),AND(LEN(L238)&gt;0,'Налаштування'!G17&lt;&gt;"Готово"),AND(LEN(M238)&gt;0,'Налаштування'!G18&lt;&gt;"Готово")),"Показник не налаштовано","Готово"))))</x:f>
      </x:c>
    </x:row>
    <x:row r="239">
      <x:c r="A239" s="14" t="n">
        <x:f>IF('Налаштування'!$C$4&lt;&gt;"Готово","",IF(YEAR(DATE('Налаштування'!$B$4,1,233))='Налаштування'!$B$4,DATE('Налаштування'!$B$4,1,233),""))</x:f>
        <x:v>46255</x:v>
      </x:c>
      <x:c r="B239" s="13"/>
      <x:c r="C239" s="13"/>
      <x:c r="D239" s="13"/>
      <x:c r="E239" s="13"/>
      <x:c r="F239" s="13"/>
      <x:c r="G239" s="13"/>
      <x:c r="H239" s="13"/>
      <x:c r="I239" s="13"/>
      <x:c r="J239" s="13"/>
      <x:c r="K239" s="13"/>
      <x:c r="L239" s="13"/>
      <x:c r="M239" s="13"/>
      <x:c r="N239" s="9" t="str">
        <x:f>IF(COUNTA(B239:M239)=0,"",IF(A239="","Дата поза роком",IF(OR(IF(ISNUMBER(B239),OR(B239&lt;0,B239&gt;1000000000,ROUND(B239,2)&lt;&gt;B239),LEN(B239)&gt;0),IF(ISNUMBER(C239),OR(C239&lt;0,C239&gt;1000000000,ROUND(C239,2)&lt;&gt;C239),LEN(C239)&gt;0),IF(ISNUMBER(D239),OR(D239&lt;0,D239&gt;1000000000,ROUND(D239,2)&lt;&gt;D239),LEN(D239)&gt;0),IF(ISNUMBER(E239),OR(E239&lt;0,E239&gt;1000000000,ROUND(E239,2)&lt;&gt;E239),LEN(E239)&gt;0),IF(ISNUMBER(F239),OR(F239&lt;0,F239&gt;1000000000,ROUND(F239,2)&lt;&gt;F239),LEN(F239)&gt;0),IF(ISNUMBER(G239),OR(G239&lt;0,G239&gt;1000000000,ROUND(G239,2)&lt;&gt;G239),LEN(G239)&gt;0),IF(ISNUMBER(H239),OR(H239&lt;0,H239&gt;1000000000,ROUND(H239,2)&lt;&gt;H239),LEN(H239)&gt;0),IF(ISNUMBER(I239),OR(I239&lt;0,I239&gt;1000000000,ROUND(I239,2)&lt;&gt;I239),LEN(I239)&gt;0),IF(ISNUMBER(J239),OR(J239&lt;0,J239&gt;1000000000,ROUND(J239,2)&lt;&gt;J239),LEN(J239)&gt;0),IF(ISNUMBER(K239),OR(K239&lt;0,K239&gt;1000000000,ROUND(K239,2)&lt;&gt;K239),LEN(K239)&gt;0),IF(ISNUMBER(L239),OR(L239&lt;0,L239&gt;1000000000,ROUND(L239,2)&lt;&gt;L239),LEN(L239)&gt;0),IF(ISNUMBER(M239),OR(M239&lt;0,M239&gt;1000000000,ROUND(M239,2)&lt;&gt;M239),LEN(M239)&gt;0)),"Перевірте факт",IF(OR(AND(LEN(B239)&gt;0,'Налаштування'!G7&lt;&gt;"Готово"),AND(LEN(C239)&gt;0,'Налаштування'!G8&lt;&gt;"Готово"),AND(LEN(D239)&gt;0,'Налаштування'!G9&lt;&gt;"Готово"),AND(LEN(E239)&gt;0,'Налаштування'!G10&lt;&gt;"Готово"),AND(LEN(F239)&gt;0,'Налаштування'!G11&lt;&gt;"Готово"),AND(LEN(G239)&gt;0,'Налаштування'!G12&lt;&gt;"Готово"),AND(LEN(H239)&gt;0,'Налаштування'!G13&lt;&gt;"Готово"),AND(LEN(I239)&gt;0,'Налаштування'!G14&lt;&gt;"Готово"),AND(LEN(J239)&gt;0,'Налаштування'!G15&lt;&gt;"Готово"),AND(LEN(K239)&gt;0,'Налаштування'!G16&lt;&gt;"Готово"),AND(LEN(L239)&gt;0,'Налаштування'!G17&lt;&gt;"Готово"),AND(LEN(M239)&gt;0,'Налаштування'!G18&lt;&gt;"Готово")),"Показник не налаштовано","Готово"))))</x:f>
      </x:c>
    </x:row>
    <x:row r="240">
      <x:c r="A240" s="14" t="n">
        <x:f>IF('Налаштування'!$C$4&lt;&gt;"Готово","",IF(YEAR(DATE('Налаштування'!$B$4,1,234))='Налаштування'!$B$4,DATE('Налаштування'!$B$4,1,234),""))</x:f>
        <x:v>46256</x:v>
      </x:c>
      <x:c r="B240" s="13"/>
      <x:c r="C240" s="13"/>
      <x:c r="D240" s="13"/>
      <x:c r="E240" s="13"/>
      <x:c r="F240" s="13"/>
      <x:c r="G240" s="13"/>
      <x:c r="H240" s="13"/>
      <x:c r="I240" s="13"/>
      <x:c r="J240" s="13"/>
      <x:c r="K240" s="13"/>
      <x:c r="L240" s="13"/>
      <x:c r="M240" s="13"/>
      <x:c r="N240" s="9" t="str">
        <x:f>IF(COUNTA(B240:M240)=0,"",IF(A240="","Дата поза роком",IF(OR(IF(ISNUMBER(B240),OR(B240&lt;0,B240&gt;1000000000,ROUND(B240,2)&lt;&gt;B240),LEN(B240)&gt;0),IF(ISNUMBER(C240),OR(C240&lt;0,C240&gt;1000000000,ROUND(C240,2)&lt;&gt;C240),LEN(C240)&gt;0),IF(ISNUMBER(D240),OR(D240&lt;0,D240&gt;1000000000,ROUND(D240,2)&lt;&gt;D240),LEN(D240)&gt;0),IF(ISNUMBER(E240),OR(E240&lt;0,E240&gt;1000000000,ROUND(E240,2)&lt;&gt;E240),LEN(E240)&gt;0),IF(ISNUMBER(F240),OR(F240&lt;0,F240&gt;1000000000,ROUND(F240,2)&lt;&gt;F240),LEN(F240)&gt;0),IF(ISNUMBER(G240),OR(G240&lt;0,G240&gt;1000000000,ROUND(G240,2)&lt;&gt;G240),LEN(G240)&gt;0),IF(ISNUMBER(H240),OR(H240&lt;0,H240&gt;1000000000,ROUND(H240,2)&lt;&gt;H240),LEN(H240)&gt;0),IF(ISNUMBER(I240),OR(I240&lt;0,I240&gt;1000000000,ROUND(I240,2)&lt;&gt;I240),LEN(I240)&gt;0),IF(ISNUMBER(J240),OR(J240&lt;0,J240&gt;1000000000,ROUND(J240,2)&lt;&gt;J240),LEN(J240)&gt;0),IF(ISNUMBER(K240),OR(K240&lt;0,K240&gt;1000000000,ROUND(K240,2)&lt;&gt;K240),LEN(K240)&gt;0),IF(ISNUMBER(L240),OR(L240&lt;0,L240&gt;1000000000,ROUND(L240,2)&lt;&gt;L240),LEN(L240)&gt;0),IF(ISNUMBER(M240),OR(M240&lt;0,M240&gt;1000000000,ROUND(M240,2)&lt;&gt;M240),LEN(M240)&gt;0)),"Перевірте факт",IF(OR(AND(LEN(B240)&gt;0,'Налаштування'!G7&lt;&gt;"Готово"),AND(LEN(C240)&gt;0,'Налаштування'!G8&lt;&gt;"Готово"),AND(LEN(D240)&gt;0,'Налаштування'!G9&lt;&gt;"Готово"),AND(LEN(E240)&gt;0,'Налаштування'!G10&lt;&gt;"Готово"),AND(LEN(F240)&gt;0,'Налаштування'!G11&lt;&gt;"Готово"),AND(LEN(G240)&gt;0,'Налаштування'!G12&lt;&gt;"Готово"),AND(LEN(H240)&gt;0,'Налаштування'!G13&lt;&gt;"Готово"),AND(LEN(I240)&gt;0,'Налаштування'!G14&lt;&gt;"Готово"),AND(LEN(J240)&gt;0,'Налаштування'!G15&lt;&gt;"Готово"),AND(LEN(K240)&gt;0,'Налаштування'!G16&lt;&gt;"Готово"),AND(LEN(L240)&gt;0,'Налаштування'!G17&lt;&gt;"Готово"),AND(LEN(M240)&gt;0,'Налаштування'!G18&lt;&gt;"Готово")),"Показник не налаштовано","Готово"))))</x:f>
      </x:c>
    </x:row>
    <x:row r="241">
      <x:c r="A241" s="14" t="n">
        <x:f>IF('Налаштування'!$C$4&lt;&gt;"Готово","",IF(YEAR(DATE('Налаштування'!$B$4,1,235))='Налаштування'!$B$4,DATE('Налаштування'!$B$4,1,235),""))</x:f>
        <x:v>46257</x:v>
      </x:c>
      <x:c r="B241" s="13"/>
      <x:c r="C241" s="13"/>
      <x:c r="D241" s="13"/>
      <x:c r="E241" s="13"/>
      <x:c r="F241" s="13"/>
      <x:c r="G241" s="13"/>
      <x:c r="H241" s="13"/>
      <x:c r="I241" s="13"/>
      <x:c r="J241" s="13"/>
      <x:c r="K241" s="13"/>
      <x:c r="L241" s="13"/>
      <x:c r="M241" s="13"/>
      <x:c r="N241" s="9" t="str">
        <x:f>IF(COUNTA(B241:M241)=0,"",IF(A241="","Дата поза роком",IF(OR(IF(ISNUMBER(B241),OR(B241&lt;0,B241&gt;1000000000,ROUND(B241,2)&lt;&gt;B241),LEN(B241)&gt;0),IF(ISNUMBER(C241),OR(C241&lt;0,C241&gt;1000000000,ROUND(C241,2)&lt;&gt;C241),LEN(C241)&gt;0),IF(ISNUMBER(D241),OR(D241&lt;0,D241&gt;1000000000,ROUND(D241,2)&lt;&gt;D241),LEN(D241)&gt;0),IF(ISNUMBER(E241),OR(E241&lt;0,E241&gt;1000000000,ROUND(E241,2)&lt;&gt;E241),LEN(E241)&gt;0),IF(ISNUMBER(F241),OR(F241&lt;0,F241&gt;1000000000,ROUND(F241,2)&lt;&gt;F241),LEN(F241)&gt;0),IF(ISNUMBER(G241),OR(G241&lt;0,G241&gt;1000000000,ROUND(G241,2)&lt;&gt;G241),LEN(G241)&gt;0),IF(ISNUMBER(H241),OR(H241&lt;0,H241&gt;1000000000,ROUND(H241,2)&lt;&gt;H241),LEN(H241)&gt;0),IF(ISNUMBER(I241),OR(I241&lt;0,I241&gt;1000000000,ROUND(I241,2)&lt;&gt;I241),LEN(I241)&gt;0),IF(ISNUMBER(J241),OR(J241&lt;0,J241&gt;1000000000,ROUND(J241,2)&lt;&gt;J241),LEN(J241)&gt;0),IF(ISNUMBER(K241),OR(K241&lt;0,K241&gt;1000000000,ROUND(K241,2)&lt;&gt;K241),LEN(K241)&gt;0),IF(ISNUMBER(L241),OR(L241&lt;0,L241&gt;1000000000,ROUND(L241,2)&lt;&gt;L241),LEN(L241)&gt;0),IF(ISNUMBER(M241),OR(M241&lt;0,M241&gt;1000000000,ROUND(M241,2)&lt;&gt;M241),LEN(M241)&gt;0)),"Перевірте факт",IF(OR(AND(LEN(B241)&gt;0,'Налаштування'!G7&lt;&gt;"Готово"),AND(LEN(C241)&gt;0,'Налаштування'!G8&lt;&gt;"Готово"),AND(LEN(D241)&gt;0,'Налаштування'!G9&lt;&gt;"Готово"),AND(LEN(E241)&gt;0,'Налаштування'!G10&lt;&gt;"Готово"),AND(LEN(F241)&gt;0,'Налаштування'!G11&lt;&gt;"Готово"),AND(LEN(G241)&gt;0,'Налаштування'!G12&lt;&gt;"Готово"),AND(LEN(H241)&gt;0,'Налаштування'!G13&lt;&gt;"Готово"),AND(LEN(I241)&gt;0,'Налаштування'!G14&lt;&gt;"Готово"),AND(LEN(J241)&gt;0,'Налаштування'!G15&lt;&gt;"Готово"),AND(LEN(K241)&gt;0,'Налаштування'!G16&lt;&gt;"Готово"),AND(LEN(L241)&gt;0,'Налаштування'!G17&lt;&gt;"Готово"),AND(LEN(M241)&gt;0,'Налаштування'!G18&lt;&gt;"Готово")),"Показник не налаштовано","Готово"))))</x:f>
      </x:c>
    </x:row>
    <x:row r="242">
      <x:c r="A242" s="14" t="n">
        <x:f>IF('Налаштування'!$C$4&lt;&gt;"Готово","",IF(YEAR(DATE('Налаштування'!$B$4,1,236))='Налаштування'!$B$4,DATE('Налаштування'!$B$4,1,236),""))</x:f>
        <x:v>46258</x:v>
      </x:c>
      <x:c r="B242" s="13"/>
      <x:c r="C242" s="13"/>
      <x:c r="D242" s="13"/>
      <x:c r="E242" s="13"/>
      <x:c r="F242" s="13"/>
      <x:c r="G242" s="13"/>
      <x:c r="H242" s="13"/>
      <x:c r="I242" s="13"/>
      <x:c r="J242" s="13"/>
      <x:c r="K242" s="13"/>
      <x:c r="L242" s="13"/>
      <x:c r="M242" s="13"/>
      <x:c r="N242" s="9" t="str">
        <x:f>IF(COUNTA(B242:M242)=0,"",IF(A242="","Дата поза роком",IF(OR(IF(ISNUMBER(B242),OR(B242&lt;0,B242&gt;1000000000,ROUND(B242,2)&lt;&gt;B242),LEN(B242)&gt;0),IF(ISNUMBER(C242),OR(C242&lt;0,C242&gt;1000000000,ROUND(C242,2)&lt;&gt;C242),LEN(C242)&gt;0),IF(ISNUMBER(D242),OR(D242&lt;0,D242&gt;1000000000,ROUND(D242,2)&lt;&gt;D242),LEN(D242)&gt;0),IF(ISNUMBER(E242),OR(E242&lt;0,E242&gt;1000000000,ROUND(E242,2)&lt;&gt;E242),LEN(E242)&gt;0),IF(ISNUMBER(F242),OR(F242&lt;0,F242&gt;1000000000,ROUND(F242,2)&lt;&gt;F242),LEN(F242)&gt;0),IF(ISNUMBER(G242),OR(G242&lt;0,G242&gt;1000000000,ROUND(G242,2)&lt;&gt;G242),LEN(G242)&gt;0),IF(ISNUMBER(H242),OR(H242&lt;0,H242&gt;1000000000,ROUND(H242,2)&lt;&gt;H242),LEN(H242)&gt;0),IF(ISNUMBER(I242),OR(I242&lt;0,I242&gt;1000000000,ROUND(I242,2)&lt;&gt;I242),LEN(I242)&gt;0),IF(ISNUMBER(J242),OR(J242&lt;0,J242&gt;1000000000,ROUND(J242,2)&lt;&gt;J242),LEN(J242)&gt;0),IF(ISNUMBER(K242),OR(K242&lt;0,K242&gt;1000000000,ROUND(K242,2)&lt;&gt;K242),LEN(K242)&gt;0),IF(ISNUMBER(L242),OR(L242&lt;0,L242&gt;1000000000,ROUND(L242,2)&lt;&gt;L242),LEN(L242)&gt;0),IF(ISNUMBER(M242),OR(M242&lt;0,M242&gt;1000000000,ROUND(M242,2)&lt;&gt;M242),LEN(M242)&gt;0)),"Перевірте факт",IF(OR(AND(LEN(B242)&gt;0,'Налаштування'!G7&lt;&gt;"Готово"),AND(LEN(C242)&gt;0,'Налаштування'!G8&lt;&gt;"Готово"),AND(LEN(D242)&gt;0,'Налаштування'!G9&lt;&gt;"Готово"),AND(LEN(E242)&gt;0,'Налаштування'!G10&lt;&gt;"Готово"),AND(LEN(F242)&gt;0,'Налаштування'!G11&lt;&gt;"Готово"),AND(LEN(G242)&gt;0,'Налаштування'!G12&lt;&gt;"Готово"),AND(LEN(H242)&gt;0,'Налаштування'!G13&lt;&gt;"Готово"),AND(LEN(I242)&gt;0,'Налаштування'!G14&lt;&gt;"Готово"),AND(LEN(J242)&gt;0,'Налаштування'!G15&lt;&gt;"Готово"),AND(LEN(K242)&gt;0,'Налаштування'!G16&lt;&gt;"Готово"),AND(LEN(L242)&gt;0,'Налаштування'!G17&lt;&gt;"Готово"),AND(LEN(M242)&gt;0,'Налаштування'!G18&lt;&gt;"Готово")),"Показник не налаштовано","Готово"))))</x:f>
      </x:c>
    </x:row>
    <x:row r="243">
      <x:c r="A243" s="14" t="n">
        <x:f>IF('Налаштування'!$C$4&lt;&gt;"Готово","",IF(YEAR(DATE('Налаштування'!$B$4,1,237))='Налаштування'!$B$4,DATE('Налаштування'!$B$4,1,237),""))</x:f>
        <x:v>46259</x:v>
      </x:c>
      <x:c r="B243" s="13"/>
      <x:c r="C243" s="13"/>
      <x:c r="D243" s="13"/>
      <x:c r="E243" s="13"/>
      <x:c r="F243" s="13"/>
      <x:c r="G243" s="13"/>
      <x:c r="H243" s="13"/>
      <x:c r="I243" s="13"/>
      <x:c r="J243" s="13"/>
      <x:c r="K243" s="13"/>
      <x:c r="L243" s="13"/>
      <x:c r="M243" s="13"/>
      <x:c r="N243" s="9" t="str">
        <x:f>IF(COUNTA(B243:M243)=0,"",IF(A243="","Дата поза роком",IF(OR(IF(ISNUMBER(B243),OR(B243&lt;0,B243&gt;1000000000,ROUND(B243,2)&lt;&gt;B243),LEN(B243)&gt;0),IF(ISNUMBER(C243),OR(C243&lt;0,C243&gt;1000000000,ROUND(C243,2)&lt;&gt;C243),LEN(C243)&gt;0),IF(ISNUMBER(D243),OR(D243&lt;0,D243&gt;1000000000,ROUND(D243,2)&lt;&gt;D243),LEN(D243)&gt;0),IF(ISNUMBER(E243),OR(E243&lt;0,E243&gt;1000000000,ROUND(E243,2)&lt;&gt;E243),LEN(E243)&gt;0),IF(ISNUMBER(F243),OR(F243&lt;0,F243&gt;1000000000,ROUND(F243,2)&lt;&gt;F243),LEN(F243)&gt;0),IF(ISNUMBER(G243),OR(G243&lt;0,G243&gt;1000000000,ROUND(G243,2)&lt;&gt;G243),LEN(G243)&gt;0),IF(ISNUMBER(H243),OR(H243&lt;0,H243&gt;1000000000,ROUND(H243,2)&lt;&gt;H243),LEN(H243)&gt;0),IF(ISNUMBER(I243),OR(I243&lt;0,I243&gt;1000000000,ROUND(I243,2)&lt;&gt;I243),LEN(I243)&gt;0),IF(ISNUMBER(J243),OR(J243&lt;0,J243&gt;1000000000,ROUND(J243,2)&lt;&gt;J243),LEN(J243)&gt;0),IF(ISNUMBER(K243),OR(K243&lt;0,K243&gt;1000000000,ROUND(K243,2)&lt;&gt;K243),LEN(K243)&gt;0),IF(ISNUMBER(L243),OR(L243&lt;0,L243&gt;1000000000,ROUND(L243,2)&lt;&gt;L243),LEN(L243)&gt;0),IF(ISNUMBER(M243),OR(M243&lt;0,M243&gt;1000000000,ROUND(M243,2)&lt;&gt;M243),LEN(M243)&gt;0)),"Перевірте факт",IF(OR(AND(LEN(B243)&gt;0,'Налаштування'!G7&lt;&gt;"Готово"),AND(LEN(C243)&gt;0,'Налаштування'!G8&lt;&gt;"Готово"),AND(LEN(D243)&gt;0,'Налаштування'!G9&lt;&gt;"Готово"),AND(LEN(E243)&gt;0,'Налаштування'!G10&lt;&gt;"Готово"),AND(LEN(F243)&gt;0,'Налаштування'!G11&lt;&gt;"Готово"),AND(LEN(G243)&gt;0,'Налаштування'!G12&lt;&gt;"Готово"),AND(LEN(H243)&gt;0,'Налаштування'!G13&lt;&gt;"Готово"),AND(LEN(I243)&gt;0,'Налаштування'!G14&lt;&gt;"Готово"),AND(LEN(J243)&gt;0,'Налаштування'!G15&lt;&gt;"Готово"),AND(LEN(K243)&gt;0,'Налаштування'!G16&lt;&gt;"Готово"),AND(LEN(L243)&gt;0,'Налаштування'!G17&lt;&gt;"Готово"),AND(LEN(M243)&gt;0,'Налаштування'!G18&lt;&gt;"Готово")),"Показник не налаштовано","Готово"))))</x:f>
      </x:c>
    </x:row>
    <x:row r="244">
      <x:c r="A244" s="14" t="n">
        <x:f>IF('Налаштування'!$C$4&lt;&gt;"Готово","",IF(YEAR(DATE('Налаштування'!$B$4,1,238))='Налаштування'!$B$4,DATE('Налаштування'!$B$4,1,238),""))</x:f>
        <x:v>46260</x:v>
      </x:c>
      <x:c r="B244" s="13"/>
      <x:c r="C244" s="13"/>
      <x:c r="D244" s="13"/>
      <x:c r="E244" s="13"/>
      <x:c r="F244" s="13"/>
      <x:c r="G244" s="13"/>
      <x:c r="H244" s="13"/>
      <x:c r="I244" s="13"/>
      <x:c r="J244" s="13"/>
      <x:c r="K244" s="13"/>
      <x:c r="L244" s="13"/>
      <x:c r="M244" s="13"/>
      <x:c r="N244" s="9" t="str">
        <x:f>IF(COUNTA(B244:M244)=0,"",IF(A244="","Дата поза роком",IF(OR(IF(ISNUMBER(B244),OR(B244&lt;0,B244&gt;1000000000,ROUND(B244,2)&lt;&gt;B244),LEN(B244)&gt;0),IF(ISNUMBER(C244),OR(C244&lt;0,C244&gt;1000000000,ROUND(C244,2)&lt;&gt;C244),LEN(C244)&gt;0),IF(ISNUMBER(D244),OR(D244&lt;0,D244&gt;1000000000,ROUND(D244,2)&lt;&gt;D244),LEN(D244)&gt;0),IF(ISNUMBER(E244),OR(E244&lt;0,E244&gt;1000000000,ROUND(E244,2)&lt;&gt;E244),LEN(E244)&gt;0),IF(ISNUMBER(F244),OR(F244&lt;0,F244&gt;1000000000,ROUND(F244,2)&lt;&gt;F244),LEN(F244)&gt;0),IF(ISNUMBER(G244),OR(G244&lt;0,G244&gt;1000000000,ROUND(G244,2)&lt;&gt;G244),LEN(G244)&gt;0),IF(ISNUMBER(H244),OR(H244&lt;0,H244&gt;1000000000,ROUND(H244,2)&lt;&gt;H244),LEN(H244)&gt;0),IF(ISNUMBER(I244),OR(I244&lt;0,I244&gt;1000000000,ROUND(I244,2)&lt;&gt;I244),LEN(I244)&gt;0),IF(ISNUMBER(J244),OR(J244&lt;0,J244&gt;1000000000,ROUND(J244,2)&lt;&gt;J244),LEN(J244)&gt;0),IF(ISNUMBER(K244),OR(K244&lt;0,K244&gt;1000000000,ROUND(K244,2)&lt;&gt;K244),LEN(K244)&gt;0),IF(ISNUMBER(L244),OR(L244&lt;0,L244&gt;1000000000,ROUND(L244,2)&lt;&gt;L244),LEN(L244)&gt;0),IF(ISNUMBER(M244),OR(M244&lt;0,M244&gt;1000000000,ROUND(M244,2)&lt;&gt;M244),LEN(M244)&gt;0)),"Перевірте факт",IF(OR(AND(LEN(B244)&gt;0,'Налаштування'!G7&lt;&gt;"Готово"),AND(LEN(C244)&gt;0,'Налаштування'!G8&lt;&gt;"Готово"),AND(LEN(D244)&gt;0,'Налаштування'!G9&lt;&gt;"Готово"),AND(LEN(E244)&gt;0,'Налаштування'!G10&lt;&gt;"Готово"),AND(LEN(F244)&gt;0,'Налаштування'!G11&lt;&gt;"Готово"),AND(LEN(G244)&gt;0,'Налаштування'!G12&lt;&gt;"Готово"),AND(LEN(H244)&gt;0,'Налаштування'!G13&lt;&gt;"Готово"),AND(LEN(I244)&gt;0,'Налаштування'!G14&lt;&gt;"Готово"),AND(LEN(J244)&gt;0,'Налаштування'!G15&lt;&gt;"Готово"),AND(LEN(K244)&gt;0,'Налаштування'!G16&lt;&gt;"Готово"),AND(LEN(L244)&gt;0,'Налаштування'!G17&lt;&gt;"Готово"),AND(LEN(M244)&gt;0,'Налаштування'!G18&lt;&gt;"Готово")),"Показник не налаштовано","Готово"))))</x:f>
      </x:c>
    </x:row>
    <x:row r="245">
      <x:c r="A245" s="14" t="n">
        <x:f>IF('Налаштування'!$C$4&lt;&gt;"Готово","",IF(YEAR(DATE('Налаштування'!$B$4,1,239))='Налаштування'!$B$4,DATE('Налаштування'!$B$4,1,239),""))</x:f>
        <x:v>46261</x:v>
      </x:c>
      <x:c r="B245" s="13"/>
      <x:c r="C245" s="13"/>
      <x:c r="D245" s="13"/>
      <x:c r="E245" s="13"/>
      <x:c r="F245" s="13"/>
      <x:c r="G245" s="13"/>
      <x:c r="H245" s="13"/>
      <x:c r="I245" s="13"/>
      <x:c r="J245" s="13"/>
      <x:c r="K245" s="13"/>
      <x:c r="L245" s="13"/>
      <x:c r="M245" s="13"/>
      <x:c r="N245" s="9" t="str">
        <x:f>IF(COUNTA(B245:M245)=0,"",IF(A245="","Дата поза роком",IF(OR(IF(ISNUMBER(B245),OR(B245&lt;0,B245&gt;1000000000,ROUND(B245,2)&lt;&gt;B245),LEN(B245)&gt;0),IF(ISNUMBER(C245),OR(C245&lt;0,C245&gt;1000000000,ROUND(C245,2)&lt;&gt;C245),LEN(C245)&gt;0),IF(ISNUMBER(D245),OR(D245&lt;0,D245&gt;1000000000,ROUND(D245,2)&lt;&gt;D245),LEN(D245)&gt;0),IF(ISNUMBER(E245),OR(E245&lt;0,E245&gt;1000000000,ROUND(E245,2)&lt;&gt;E245),LEN(E245)&gt;0),IF(ISNUMBER(F245),OR(F245&lt;0,F245&gt;1000000000,ROUND(F245,2)&lt;&gt;F245),LEN(F245)&gt;0),IF(ISNUMBER(G245),OR(G245&lt;0,G245&gt;1000000000,ROUND(G245,2)&lt;&gt;G245),LEN(G245)&gt;0),IF(ISNUMBER(H245),OR(H245&lt;0,H245&gt;1000000000,ROUND(H245,2)&lt;&gt;H245),LEN(H245)&gt;0),IF(ISNUMBER(I245),OR(I245&lt;0,I245&gt;1000000000,ROUND(I245,2)&lt;&gt;I245),LEN(I245)&gt;0),IF(ISNUMBER(J245),OR(J245&lt;0,J245&gt;1000000000,ROUND(J245,2)&lt;&gt;J245),LEN(J245)&gt;0),IF(ISNUMBER(K245),OR(K245&lt;0,K245&gt;1000000000,ROUND(K245,2)&lt;&gt;K245),LEN(K245)&gt;0),IF(ISNUMBER(L245),OR(L245&lt;0,L245&gt;1000000000,ROUND(L245,2)&lt;&gt;L245),LEN(L245)&gt;0),IF(ISNUMBER(M245),OR(M245&lt;0,M245&gt;1000000000,ROUND(M245,2)&lt;&gt;M245),LEN(M245)&gt;0)),"Перевірте факт",IF(OR(AND(LEN(B245)&gt;0,'Налаштування'!G7&lt;&gt;"Готово"),AND(LEN(C245)&gt;0,'Налаштування'!G8&lt;&gt;"Готово"),AND(LEN(D245)&gt;0,'Налаштування'!G9&lt;&gt;"Готово"),AND(LEN(E245)&gt;0,'Налаштування'!G10&lt;&gt;"Готово"),AND(LEN(F245)&gt;0,'Налаштування'!G11&lt;&gt;"Готово"),AND(LEN(G245)&gt;0,'Налаштування'!G12&lt;&gt;"Готово"),AND(LEN(H245)&gt;0,'Налаштування'!G13&lt;&gt;"Готово"),AND(LEN(I245)&gt;0,'Налаштування'!G14&lt;&gt;"Готово"),AND(LEN(J245)&gt;0,'Налаштування'!G15&lt;&gt;"Готово"),AND(LEN(K245)&gt;0,'Налаштування'!G16&lt;&gt;"Готово"),AND(LEN(L245)&gt;0,'Налаштування'!G17&lt;&gt;"Готово"),AND(LEN(M245)&gt;0,'Налаштування'!G18&lt;&gt;"Готово")),"Показник не налаштовано","Готово"))))</x:f>
      </x:c>
    </x:row>
    <x:row r="246">
      <x:c r="A246" s="14" t="n">
        <x:f>IF('Налаштування'!$C$4&lt;&gt;"Готово","",IF(YEAR(DATE('Налаштування'!$B$4,1,240))='Налаштування'!$B$4,DATE('Налаштування'!$B$4,1,240),""))</x:f>
        <x:v>46262</x:v>
      </x:c>
      <x:c r="B246" s="13"/>
      <x:c r="C246" s="13"/>
      <x:c r="D246" s="13"/>
      <x:c r="E246" s="13"/>
      <x:c r="F246" s="13"/>
      <x:c r="G246" s="13"/>
      <x:c r="H246" s="13"/>
      <x:c r="I246" s="13"/>
      <x:c r="J246" s="13"/>
      <x:c r="K246" s="13"/>
      <x:c r="L246" s="13"/>
      <x:c r="M246" s="13"/>
      <x:c r="N246" s="9" t="str">
        <x:f>IF(COUNTA(B246:M246)=0,"",IF(A246="","Дата поза роком",IF(OR(IF(ISNUMBER(B246),OR(B246&lt;0,B246&gt;1000000000,ROUND(B246,2)&lt;&gt;B246),LEN(B246)&gt;0),IF(ISNUMBER(C246),OR(C246&lt;0,C246&gt;1000000000,ROUND(C246,2)&lt;&gt;C246),LEN(C246)&gt;0),IF(ISNUMBER(D246),OR(D246&lt;0,D246&gt;1000000000,ROUND(D246,2)&lt;&gt;D246),LEN(D246)&gt;0),IF(ISNUMBER(E246),OR(E246&lt;0,E246&gt;1000000000,ROUND(E246,2)&lt;&gt;E246),LEN(E246)&gt;0),IF(ISNUMBER(F246),OR(F246&lt;0,F246&gt;1000000000,ROUND(F246,2)&lt;&gt;F246),LEN(F246)&gt;0),IF(ISNUMBER(G246),OR(G246&lt;0,G246&gt;1000000000,ROUND(G246,2)&lt;&gt;G246),LEN(G246)&gt;0),IF(ISNUMBER(H246),OR(H246&lt;0,H246&gt;1000000000,ROUND(H246,2)&lt;&gt;H246),LEN(H246)&gt;0),IF(ISNUMBER(I246),OR(I246&lt;0,I246&gt;1000000000,ROUND(I246,2)&lt;&gt;I246),LEN(I246)&gt;0),IF(ISNUMBER(J246),OR(J246&lt;0,J246&gt;1000000000,ROUND(J246,2)&lt;&gt;J246),LEN(J246)&gt;0),IF(ISNUMBER(K246),OR(K246&lt;0,K246&gt;1000000000,ROUND(K246,2)&lt;&gt;K246),LEN(K246)&gt;0),IF(ISNUMBER(L246),OR(L246&lt;0,L246&gt;1000000000,ROUND(L246,2)&lt;&gt;L246),LEN(L246)&gt;0),IF(ISNUMBER(M246),OR(M246&lt;0,M246&gt;1000000000,ROUND(M246,2)&lt;&gt;M246),LEN(M246)&gt;0)),"Перевірте факт",IF(OR(AND(LEN(B246)&gt;0,'Налаштування'!G7&lt;&gt;"Готово"),AND(LEN(C246)&gt;0,'Налаштування'!G8&lt;&gt;"Готово"),AND(LEN(D246)&gt;0,'Налаштування'!G9&lt;&gt;"Готово"),AND(LEN(E246)&gt;0,'Налаштування'!G10&lt;&gt;"Готово"),AND(LEN(F246)&gt;0,'Налаштування'!G11&lt;&gt;"Готово"),AND(LEN(G246)&gt;0,'Налаштування'!G12&lt;&gt;"Готово"),AND(LEN(H246)&gt;0,'Налаштування'!G13&lt;&gt;"Готово"),AND(LEN(I246)&gt;0,'Налаштування'!G14&lt;&gt;"Готово"),AND(LEN(J246)&gt;0,'Налаштування'!G15&lt;&gt;"Готово"),AND(LEN(K246)&gt;0,'Налаштування'!G16&lt;&gt;"Готово"),AND(LEN(L246)&gt;0,'Налаштування'!G17&lt;&gt;"Готово"),AND(LEN(M246)&gt;0,'Налаштування'!G18&lt;&gt;"Готово")),"Показник не налаштовано","Готово"))))</x:f>
      </x:c>
    </x:row>
    <x:row r="247">
      <x:c r="A247" s="14" t="n">
        <x:f>IF('Налаштування'!$C$4&lt;&gt;"Готово","",IF(YEAR(DATE('Налаштування'!$B$4,1,241))='Налаштування'!$B$4,DATE('Налаштування'!$B$4,1,241),""))</x:f>
        <x:v>46263</x:v>
      </x:c>
      <x:c r="B247" s="13"/>
      <x:c r="C247" s="13"/>
      <x:c r="D247" s="13"/>
      <x:c r="E247" s="13"/>
      <x:c r="F247" s="13"/>
      <x:c r="G247" s="13"/>
      <x:c r="H247" s="13"/>
      <x:c r="I247" s="13"/>
      <x:c r="J247" s="13"/>
      <x:c r="K247" s="13"/>
      <x:c r="L247" s="13"/>
      <x:c r="M247" s="13"/>
      <x:c r="N247" s="9" t="str">
        <x:f>IF(COUNTA(B247:M247)=0,"",IF(A247="","Дата поза роком",IF(OR(IF(ISNUMBER(B247),OR(B247&lt;0,B247&gt;1000000000,ROUND(B247,2)&lt;&gt;B247),LEN(B247)&gt;0),IF(ISNUMBER(C247),OR(C247&lt;0,C247&gt;1000000000,ROUND(C247,2)&lt;&gt;C247),LEN(C247)&gt;0),IF(ISNUMBER(D247),OR(D247&lt;0,D247&gt;1000000000,ROUND(D247,2)&lt;&gt;D247),LEN(D247)&gt;0),IF(ISNUMBER(E247),OR(E247&lt;0,E247&gt;1000000000,ROUND(E247,2)&lt;&gt;E247),LEN(E247)&gt;0),IF(ISNUMBER(F247),OR(F247&lt;0,F247&gt;1000000000,ROUND(F247,2)&lt;&gt;F247),LEN(F247)&gt;0),IF(ISNUMBER(G247),OR(G247&lt;0,G247&gt;1000000000,ROUND(G247,2)&lt;&gt;G247),LEN(G247)&gt;0),IF(ISNUMBER(H247),OR(H247&lt;0,H247&gt;1000000000,ROUND(H247,2)&lt;&gt;H247),LEN(H247)&gt;0),IF(ISNUMBER(I247),OR(I247&lt;0,I247&gt;1000000000,ROUND(I247,2)&lt;&gt;I247),LEN(I247)&gt;0),IF(ISNUMBER(J247),OR(J247&lt;0,J247&gt;1000000000,ROUND(J247,2)&lt;&gt;J247),LEN(J247)&gt;0),IF(ISNUMBER(K247),OR(K247&lt;0,K247&gt;1000000000,ROUND(K247,2)&lt;&gt;K247),LEN(K247)&gt;0),IF(ISNUMBER(L247),OR(L247&lt;0,L247&gt;1000000000,ROUND(L247,2)&lt;&gt;L247),LEN(L247)&gt;0),IF(ISNUMBER(M247),OR(M247&lt;0,M247&gt;1000000000,ROUND(M247,2)&lt;&gt;M247),LEN(M247)&gt;0)),"Перевірте факт",IF(OR(AND(LEN(B247)&gt;0,'Налаштування'!G7&lt;&gt;"Готово"),AND(LEN(C247)&gt;0,'Налаштування'!G8&lt;&gt;"Готово"),AND(LEN(D247)&gt;0,'Налаштування'!G9&lt;&gt;"Готово"),AND(LEN(E247)&gt;0,'Налаштування'!G10&lt;&gt;"Готово"),AND(LEN(F247)&gt;0,'Налаштування'!G11&lt;&gt;"Готово"),AND(LEN(G247)&gt;0,'Налаштування'!G12&lt;&gt;"Готово"),AND(LEN(H247)&gt;0,'Налаштування'!G13&lt;&gt;"Готово"),AND(LEN(I247)&gt;0,'Налаштування'!G14&lt;&gt;"Готово"),AND(LEN(J247)&gt;0,'Налаштування'!G15&lt;&gt;"Готово"),AND(LEN(K247)&gt;0,'Налаштування'!G16&lt;&gt;"Готово"),AND(LEN(L247)&gt;0,'Налаштування'!G17&lt;&gt;"Готово"),AND(LEN(M247)&gt;0,'Налаштування'!G18&lt;&gt;"Готово")),"Показник не налаштовано","Готово"))))</x:f>
      </x:c>
    </x:row>
    <x:row r="248">
      <x:c r="A248" s="14" t="n">
        <x:f>IF('Налаштування'!$C$4&lt;&gt;"Готово","",IF(YEAR(DATE('Налаштування'!$B$4,1,242))='Налаштування'!$B$4,DATE('Налаштування'!$B$4,1,242),""))</x:f>
        <x:v>46264</x:v>
      </x:c>
      <x:c r="B248" s="13"/>
      <x:c r="C248" s="13"/>
      <x:c r="D248" s="13"/>
      <x:c r="E248" s="13"/>
      <x:c r="F248" s="13"/>
      <x:c r="G248" s="13"/>
      <x:c r="H248" s="13"/>
      <x:c r="I248" s="13"/>
      <x:c r="J248" s="13"/>
      <x:c r="K248" s="13"/>
      <x:c r="L248" s="13"/>
      <x:c r="M248" s="13"/>
      <x:c r="N248" s="9" t="str">
        <x:f>IF(COUNTA(B248:M248)=0,"",IF(A248="","Дата поза роком",IF(OR(IF(ISNUMBER(B248),OR(B248&lt;0,B248&gt;1000000000,ROUND(B248,2)&lt;&gt;B248),LEN(B248)&gt;0),IF(ISNUMBER(C248),OR(C248&lt;0,C248&gt;1000000000,ROUND(C248,2)&lt;&gt;C248),LEN(C248)&gt;0),IF(ISNUMBER(D248),OR(D248&lt;0,D248&gt;1000000000,ROUND(D248,2)&lt;&gt;D248),LEN(D248)&gt;0),IF(ISNUMBER(E248),OR(E248&lt;0,E248&gt;1000000000,ROUND(E248,2)&lt;&gt;E248),LEN(E248)&gt;0),IF(ISNUMBER(F248),OR(F248&lt;0,F248&gt;1000000000,ROUND(F248,2)&lt;&gt;F248),LEN(F248)&gt;0),IF(ISNUMBER(G248),OR(G248&lt;0,G248&gt;1000000000,ROUND(G248,2)&lt;&gt;G248),LEN(G248)&gt;0),IF(ISNUMBER(H248),OR(H248&lt;0,H248&gt;1000000000,ROUND(H248,2)&lt;&gt;H248),LEN(H248)&gt;0),IF(ISNUMBER(I248),OR(I248&lt;0,I248&gt;1000000000,ROUND(I248,2)&lt;&gt;I248),LEN(I248)&gt;0),IF(ISNUMBER(J248),OR(J248&lt;0,J248&gt;1000000000,ROUND(J248,2)&lt;&gt;J248),LEN(J248)&gt;0),IF(ISNUMBER(K248),OR(K248&lt;0,K248&gt;1000000000,ROUND(K248,2)&lt;&gt;K248),LEN(K248)&gt;0),IF(ISNUMBER(L248),OR(L248&lt;0,L248&gt;1000000000,ROUND(L248,2)&lt;&gt;L248),LEN(L248)&gt;0),IF(ISNUMBER(M248),OR(M248&lt;0,M248&gt;1000000000,ROUND(M248,2)&lt;&gt;M248),LEN(M248)&gt;0)),"Перевірте факт",IF(OR(AND(LEN(B248)&gt;0,'Налаштування'!G7&lt;&gt;"Готово"),AND(LEN(C248)&gt;0,'Налаштування'!G8&lt;&gt;"Готово"),AND(LEN(D248)&gt;0,'Налаштування'!G9&lt;&gt;"Готово"),AND(LEN(E248)&gt;0,'Налаштування'!G10&lt;&gt;"Готово"),AND(LEN(F248)&gt;0,'Налаштування'!G11&lt;&gt;"Готово"),AND(LEN(G248)&gt;0,'Налаштування'!G12&lt;&gt;"Готово"),AND(LEN(H248)&gt;0,'Налаштування'!G13&lt;&gt;"Готово"),AND(LEN(I248)&gt;0,'Налаштування'!G14&lt;&gt;"Готово"),AND(LEN(J248)&gt;0,'Налаштування'!G15&lt;&gt;"Готово"),AND(LEN(K248)&gt;0,'Налаштування'!G16&lt;&gt;"Готово"),AND(LEN(L248)&gt;0,'Налаштування'!G17&lt;&gt;"Готово"),AND(LEN(M248)&gt;0,'Налаштування'!G18&lt;&gt;"Готово")),"Показник не налаштовано","Готово"))))</x:f>
      </x:c>
    </x:row>
    <x:row r="249">
      <x:c r="A249" s="14" t="n">
        <x:f>IF('Налаштування'!$C$4&lt;&gt;"Готово","",IF(YEAR(DATE('Налаштування'!$B$4,1,243))='Налаштування'!$B$4,DATE('Налаштування'!$B$4,1,243),""))</x:f>
        <x:v>46265</x:v>
      </x:c>
      <x:c r="B249" s="13"/>
      <x:c r="C249" s="13"/>
      <x:c r="D249" s="13"/>
      <x:c r="E249" s="13"/>
      <x:c r="F249" s="13"/>
      <x:c r="G249" s="13"/>
      <x:c r="H249" s="13"/>
      <x:c r="I249" s="13"/>
      <x:c r="J249" s="13"/>
      <x:c r="K249" s="13"/>
      <x:c r="L249" s="13"/>
      <x:c r="M249" s="13"/>
      <x:c r="N249" s="9" t="str">
        <x:f>IF(COUNTA(B249:M249)=0,"",IF(A249="","Дата поза роком",IF(OR(IF(ISNUMBER(B249),OR(B249&lt;0,B249&gt;1000000000,ROUND(B249,2)&lt;&gt;B249),LEN(B249)&gt;0),IF(ISNUMBER(C249),OR(C249&lt;0,C249&gt;1000000000,ROUND(C249,2)&lt;&gt;C249),LEN(C249)&gt;0),IF(ISNUMBER(D249),OR(D249&lt;0,D249&gt;1000000000,ROUND(D249,2)&lt;&gt;D249),LEN(D249)&gt;0),IF(ISNUMBER(E249),OR(E249&lt;0,E249&gt;1000000000,ROUND(E249,2)&lt;&gt;E249),LEN(E249)&gt;0),IF(ISNUMBER(F249),OR(F249&lt;0,F249&gt;1000000000,ROUND(F249,2)&lt;&gt;F249),LEN(F249)&gt;0),IF(ISNUMBER(G249),OR(G249&lt;0,G249&gt;1000000000,ROUND(G249,2)&lt;&gt;G249),LEN(G249)&gt;0),IF(ISNUMBER(H249),OR(H249&lt;0,H249&gt;1000000000,ROUND(H249,2)&lt;&gt;H249),LEN(H249)&gt;0),IF(ISNUMBER(I249),OR(I249&lt;0,I249&gt;1000000000,ROUND(I249,2)&lt;&gt;I249),LEN(I249)&gt;0),IF(ISNUMBER(J249),OR(J249&lt;0,J249&gt;1000000000,ROUND(J249,2)&lt;&gt;J249),LEN(J249)&gt;0),IF(ISNUMBER(K249),OR(K249&lt;0,K249&gt;1000000000,ROUND(K249,2)&lt;&gt;K249),LEN(K249)&gt;0),IF(ISNUMBER(L249),OR(L249&lt;0,L249&gt;1000000000,ROUND(L249,2)&lt;&gt;L249),LEN(L249)&gt;0),IF(ISNUMBER(M249),OR(M249&lt;0,M249&gt;1000000000,ROUND(M249,2)&lt;&gt;M249),LEN(M249)&gt;0)),"Перевірте факт",IF(OR(AND(LEN(B249)&gt;0,'Налаштування'!G7&lt;&gt;"Готово"),AND(LEN(C249)&gt;0,'Налаштування'!G8&lt;&gt;"Готово"),AND(LEN(D249)&gt;0,'Налаштування'!G9&lt;&gt;"Готово"),AND(LEN(E249)&gt;0,'Налаштування'!G10&lt;&gt;"Готово"),AND(LEN(F249)&gt;0,'Налаштування'!G11&lt;&gt;"Готово"),AND(LEN(G249)&gt;0,'Налаштування'!G12&lt;&gt;"Готово"),AND(LEN(H249)&gt;0,'Налаштування'!G13&lt;&gt;"Готово"),AND(LEN(I249)&gt;0,'Налаштування'!G14&lt;&gt;"Готово"),AND(LEN(J249)&gt;0,'Налаштування'!G15&lt;&gt;"Готово"),AND(LEN(K249)&gt;0,'Налаштування'!G16&lt;&gt;"Готово"),AND(LEN(L249)&gt;0,'Налаштування'!G17&lt;&gt;"Готово"),AND(LEN(M249)&gt;0,'Налаштування'!G18&lt;&gt;"Готово")),"Показник не налаштовано","Готово"))))</x:f>
      </x:c>
    </x:row>
    <x:row r="250">
      <x:c r="A250" s="14" t="n">
        <x:f>IF('Налаштування'!$C$4&lt;&gt;"Готово","",IF(YEAR(DATE('Налаштування'!$B$4,1,244))='Налаштування'!$B$4,DATE('Налаштування'!$B$4,1,244),""))</x:f>
        <x:v>46266</x:v>
      </x:c>
      <x:c r="B250" s="13"/>
      <x:c r="C250" s="13"/>
      <x:c r="D250" s="13"/>
      <x:c r="E250" s="13"/>
      <x:c r="F250" s="13"/>
      <x:c r="G250" s="13"/>
      <x:c r="H250" s="13"/>
      <x:c r="I250" s="13"/>
      <x:c r="J250" s="13"/>
      <x:c r="K250" s="13"/>
      <x:c r="L250" s="13"/>
      <x:c r="M250" s="13"/>
      <x:c r="N250" s="9" t="str">
        <x:f>IF(COUNTA(B250:M250)=0,"",IF(A250="","Дата поза роком",IF(OR(IF(ISNUMBER(B250),OR(B250&lt;0,B250&gt;1000000000,ROUND(B250,2)&lt;&gt;B250),LEN(B250)&gt;0),IF(ISNUMBER(C250),OR(C250&lt;0,C250&gt;1000000000,ROUND(C250,2)&lt;&gt;C250),LEN(C250)&gt;0),IF(ISNUMBER(D250),OR(D250&lt;0,D250&gt;1000000000,ROUND(D250,2)&lt;&gt;D250),LEN(D250)&gt;0),IF(ISNUMBER(E250),OR(E250&lt;0,E250&gt;1000000000,ROUND(E250,2)&lt;&gt;E250),LEN(E250)&gt;0),IF(ISNUMBER(F250),OR(F250&lt;0,F250&gt;1000000000,ROUND(F250,2)&lt;&gt;F250),LEN(F250)&gt;0),IF(ISNUMBER(G250),OR(G250&lt;0,G250&gt;1000000000,ROUND(G250,2)&lt;&gt;G250),LEN(G250)&gt;0),IF(ISNUMBER(H250),OR(H250&lt;0,H250&gt;1000000000,ROUND(H250,2)&lt;&gt;H250),LEN(H250)&gt;0),IF(ISNUMBER(I250),OR(I250&lt;0,I250&gt;1000000000,ROUND(I250,2)&lt;&gt;I250),LEN(I250)&gt;0),IF(ISNUMBER(J250),OR(J250&lt;0,J250&gt;1000000000,ROUND(J250,2)&lt;&gt;J250),LEN(J250)&gt;0),IF(ISNUMBER(K250),OR(K250&lt;0,K250&gt;1000000000,ROUND(K250,2)&lt;&gt;K250),LEN(K250)&gt;0),IF(ISNUMBER(L250),OR(L250&lt;0,L250&gt;1000000000,ROUND(L250,2)&lt;&gt;L250),LEN(L250)&gt;0),IF(ISNUMBER(M250),OR(M250&lt;0,M250&gt;1000000000,ROUND(M250,2)&lt;&gt;M250),LEN(M250)&gt;0)),"Перевірте факт",IF(OR(AND(LEN(B250)&gt;0,'Налаштування'!G7&lt;&gt;"Готово"),AND(LEN(C250)&gt;0,'Налаштування'!G8&lt;&gt;"Готово"),AND(LEN(D250)&gt;0,'Налаштування'!G9&lt;&gt;"Готово"),AND(LEN(E250)&gt;0,'Налаштування'!G10&lt;&gt;"Готово"),AND(LEN(F250)&gt;0,'Налаштування'!G11&lt;&gt;"Готово"),AND(LEN(G250)&gt;0,'Налаштування'!G12&lt;&gt;"Готово"),AND(LEN(H250)&gt;0,'Налаштування'!G13&lt;&gt;"Готово"),AND(LEN(I250)&gt;0,'Налаштування'!G14&lt;&gt;"Готово"),AND(LEN(J250)&gt;0,'Налаштування'!G15&lt;&gt;"Готово"),AND(LEN(K250)&gt;0,'Налаштування'!G16&lt;&gt;"Готово"),AND(LEN(L250)&gt;0,'Налаштування'!G17&lt;&gt;"Готово"),AND(LEN(M250)&gt;0,'Налаштування'!G18&lt;&gt;"Готово")),"Показник не налаштовано","Готово"))))</x:f>
      </x:c>
    </x:row>
    <x:row r="251">
      <x:c r="A251" s="14" t="n">
        <x:f>IF('Налаштування'!$C$4&lt;&gt;"Готово","",IF(YEAR(DATE('Налаштування'!$B$4,1,245))='Налаштування'!$B$4,DATE('Налаштування'!$B$4,1,245),""))</x:f>
        <x:v>46267</x:v>
      </x:c>
      <x:c r="B251" s="13"/>
      <x:c r="C251" s="13"/>
      <x:c r="D251" s="13"/>
      <x:c r="E251" s="13"/>
      <x:c r="F251" s="13"/>
      <x:c r="G251" s="13"/>
      <x:c r="H251" s="13"/>
      <x:c r="I251" s="13"/>
      <x:c r="J251" s="13"/>
      <x:c r="K251" s="13"/>
      <x:c r="L251" s="13"/>
      <x:c r="M251" s="13"/>
      <x:c r="N251" s="9" t="str">
        <x:f>IF(COUNTA(B251:M251)=0,"",IF(A251="","Дата поза роком",IF(OR(IF(ISNUMBER(B251),OR(B251&lt;0,B251&gt;1000000000,ROUND(B251,2)&lt;&gt;B251),LEN(B251)&gt;0),IF(ISNUMBER(C251),OR(C251&lt;0,C251&gt;1000000000,ROUND(C251,2)&lt;&gt;C251),LEN(C251)&gt;0),IF(ISNUMBER(D251),OR(D251&lt;0,D251&gt;1000000000,ROUND(D251,2)&lt;&gt;D251),LEN(D251)&gt;0),IF(ISNUMBER(E251),OR(E251&lt;0,E251&gt;1000000000,ROUND(E251,2)&lt;&gt;E251),LEN(E251)&gt;0),IF(ISNUMBER(F251),OR(F251&lt;0,F251&gt;1000000000,ROUND(F251,2)&lt;&gt;F251),LEN(F251)&gt;0),IF(ISNUMBER(G251),OR(G251&lt;0,G251&gt;1000000000,ROUND(G251,2)&lt;&gt;G251),LEN(G251)&gt;0),IF(ISNUMBER(H251),OR(H251&lt;0,H251&gt;1000000000,ROUND(H251,2)&lt;&gt;H251),LEN(H251)&gt;0),IF(ISNUMBER(I251),OR(I251&lt;0,I251&gt;1000000000,ROUND(I251,2)&lt;&gt;I251),LEN(I251)&gt;0),IF(ISNUMBER(J251),OR(J251&lt;0,J251&gt;1000000000,ROUND(J251,2)&lt;&gt;J251),LEN(J251)&gt;0),IF(ISNUMBER(K251),OR(K251&lt;0,K251&gt;1000000000,ROUND(K251,2)&lt;&gt;K251),LEN(K251)&gt;0),IF(ISNUMBER(L251),OR(L251&lt;0,L251&gt;1000000000,ROUND(L251,2)&lt;&gt;L251),LEN(L251)&gt;0),IF(ISNUMBER(M251),OR(M251&lt;0,M251&gt;1000000000,ROUND(M251,2)&lt;&gt;M251),LEN(M251)&gt;0)),"Перевірте факт",IF(OR(AND(LEN(B251)&gt;0,'Налаштування'!G7&lt;&gt;"Готово"),AND(LEN(C251)&gt;0,'Налаштування'!G8&lt;&gt;"Готово"),AND(LEN(D251)&gt;0,'Налаштування'!G9&lt;&gt;"Готово"),AND(LEN(E251)&gt;0,'Налаштування'!G10&lt;&gt;"Готово"),AND(LEN(F251)&gt;0,'Налаштування'!G11&lt;&gt;"Готово"),AND(LEN(G251)&gt;0,'Налаштування'!G12&lt;&gt;"Готово"),AND(LEN(H251)&gt;0,'Налаштування'!G13&lt;&gt;"Готово"),AND(LEN(I251)&gt;0,'Налаштування'!G14&lt;&gt;"Готово"),AND(LEN(J251)&gt;0,'Налаштування'!G15&lt;&gt;"Готово"),AND(LEN(K251)&gt;0,'Налаштування'!G16&lt;&gt;"Готово"),AND(LEN(L251)&gt;0,'Налаштування'!G17&lt;&gt;"Готово"),AND(LEN(M251)&gt;0,'Налаштування'!G18&lt;&gt;"Готово")),"Показник не налаштовано","Готово"))))</x:f>
      </x:c>
    </x:row>
    <x:row r="252">
      <x:c r="A252" s="14" t="n">
        <x:f>IF('Налаштування'!$C$4&lt;&gt;"Готово","",IF(YEAR(DATE('Налаштування'!$B$4,1,246))='Налаштування'!$B$4,DATE('Налаштування'!$B$4,1,246),""))</x:f>
        <x:v>46268</x:v>
      </x:c>
      <x:c r="B252" s="13"/>
      <x:c r="C252" s="13"/>
      <x:c r="D252" s="13"/>
      <x:c r="E252" s="13"/>
      <x:c r="F252" s="13"/>
      <x:c r="G252" s="13"/>
      <x:c r="H252" s="13"/>
      <x:c r="I252" s="13"/>
      <x:c r="J252" s="13"/>
      <x:c r="K252" s="13"/>
      <x:c r="L252" s="13"/>
      <x:c r="M252" s="13"/>
      <x:c r="N252" s="9" t="str">
        <x:f>IF(COUNTA(B252:M252)=0,"",IF(A252="","Дата поза роком",IF(OR(IF(ISNUMBER(B252),OR(B252&lt;0,B252&gt;1000000000,ROUND(B252,2)&lt;&gt;B252),LEN(B252)&gt;0),IF(ISNUMBER(C252),OR(C252&lt;0,C252&gt;1000000000,ROUND(C252,2)&lt;&gt;C252),LEN(C252)&gt;0),IF(ISNUMBER(D252),OR(D252&lt;0,D252&gt;1000000000,ROUND(D252,2)&lt;&gt;D252),LEN(D252)&gt;0),IF(ISNUMBER(E252),OR(E252&lt;0,E252&gt;1000000000,ROUND(E252,2)&lt;&gt;E252),LEN(E252)&gt;0),IF(ISNUMBER(F252),OR(F252&lt;0,F252&gt;1000000000,ROUND(F252,2)&lt;&gt;F252),LEN(F252)&gt;0),IF(ISNUMBER(G252),OR(G252&lt;0,G252&gt;1000000000,ROUND(G252,2)&lt;&gt;G252),LEN(G252)&gt;0),IF(ISNUMBER(H252),OR(H252&lt;0,H252&gt;1000000000,ROUND(H252,2)&lt;&gt;H252),LEN(H252)&gt;0),IF(ISNUMBER(I252),OR(I252&lt;0,I252&gt;1000000000,ROUND(I252,2)&lt;&gt;I252),LEN(I252)&gt;0),IF(ISNUMBER(J252),OR(J252&lt;0,J252&gt;1000000000,ROUND(J252,2)&lt;&gt;J252),LEN(J252)&gt;0),IF(ISNUMBER(K252),OR(K252&lt;0,K252&gt;1000000000,ROUND(K252,2)&lt;&gt;K252),LEN(K252)&gt;0),IF(ISNUMBER(L252),OR(L252&lt;0,L252&gt;1000000000,ROUND(L252,2)&lt;&gt;L252),LEN(L252)&gt;0),IF(ISNUMBER(M252),OR(M252&lt;0,M252&gt;1000000000,ROUND(M252,2)&lt;&gt;M252),LEN(M252)&gt;0)),"Перевірте факт",IF(OR(AND(LEN(B252)&gt;0,'Налаштування'!G7&lt;&gt;"Готово"),AND(LEN(C252)&gt;0,'Налаштування'!G8&lt;&gt;"Готово"),AND(LEN(D252)&gt;0,'Налаштування'!G9&lt;&gt;"Готово"),AND(LEN(E252)&gt;0,'Налаштування'!G10&lt;&gt;"Готово"),AND(LEN(F252)&gt;0,'Налаштування'!G11&lt;&gt;"Готово"),AND(LEN(G252)&gt;0,'Налаштування'!G12&lt;&gt;"Готово"),AND(LEN(H252)&gt;0,'Налаштування'!G13&lt;&gt;"Готово"),AND(LEN(I252)&gt;0,'Налаштування'!G14&lt;&gt;"Готово"),AND(LEN(J252)&gt;0,'Налаштування'!G15&lt;&gt;"Готово"),AND(LEN(K252)&gt;0,'Налаштування'!G16&lt;&gt;"Готово"),AND(LEN(L252)&gt;0,'Налаштування'!G17&lt;&gt;"Готово"),AND(LEN(M252)&gt;0,'Налаштування'!G18&lt;&gt;"Готово")),"Показник не налаштовано","Готово"))))</x:f>
      </x:c>
    </x:row>
    <x:row r="253">
      <x:c r="A253" s="14" t="n">
        <x:f>IF('Налаштування'!$C$4&lt;&gt;"Готово","",IF(YEAR(DATE('Налаштування'!$B$4,1,247))='Налаштування'!$B$4,DATE('Налаштування'!$B$4,1,247),""))</x:f>
        <x:v>46269</x:v>
      </x:c>
      <x:c r="B253" s="13"/>
      <x:c r="C253" s="13"/>
      <x:c r="D253" s="13"/>
      <x:c r="E253" s="13"/>
      <x:c r="F253" s="13"/>
      <x:c r="G253" s="13"/>
      <x:c r="H253" s="13"/>
      <x:c r="I253" s="13"/>
      <x:c r="J253" s="13"/>
      <x:c r="K253" s="13"/>
      <x:c r="L253" s="13"/>
      <x:c r="M253" s="13"/>
      <x:c r="N253" s="9" t="str">
        <x:f>IF(COUNTA(B253:M253)=0,"",IF(A253="","Дата поза роком",IF(OR(IF(ISNUMBER(B253),OR(B253&lt;0,B253&gt;1000000000,ROUND(B253,2)&lt;&gt;B253),LEN(B253)&gt;0),IF(ISNUMBER(C253),OR(C253&lt;0,C253&gt;1000000000,ROUND(C253,2)&lt;&gt;C253),LEN(C253)&gt;0),IF(ISNUMBER(D253),OR(D253&lt;0,D253&gt;1000000000,ROUND(D253,2)&lt;&gt;D253),LEN(D253)&gt;0),IF(ISNUMBER(E253),OR(E253&lt;0,E253&gt;1000000000,ROUND(E253,2)&lt;&gt;E253),LEN(E253)&gt;0),IF(ISNUMBER(F253),OR(F253&lt;0,F253&gt;1000000000,ROUND(F253,2)&lt;&gt;F253),LEN(F253)&gt;0),IF(ISNUMBER(G253),OR(G253&lt;0,G253&gt;1000000000,ROUND(G253,2)&lt;&gt;G253),LEN(G253)&gt;0),IF(ISNUMBER(H253),OR(H253&lt;0,H253&gt;1000000000,ROUND(H253,2)&lt;&gt;H253),LEN(H253)&gt;0),IF(ISNUMBER(I253),OR(I253&lt;0,I253&gt;1000000000,ROUND(I253,2)&lt;&gt;I253),LEN(I253)&gt;0),IF(ISNUMBER(J253),OR(J253&lt;0,J253&gt;1000000000,ROUND(J253,2)&lt;&gt;J253),LEN(J253)&gt;0),IF(ISNUMBER(K253),OR(K253&lt;0,K253&gt;1000000000,ROUND(K253,2)&lt;&gt;K253),LEN(K253)&gt;0),IF(ISNUMBER(L253),OR(L253&lt;0,L253&gt;1000000000,ROUND(L253,2)&lt;&gt;L253),LEN(L253)&gt;0),IF(ISNUMBER(M253),OR(M253&lt;0,M253&gt;1000000000,ROUND(M253,2)&lt;&gt;M253),LEN(M253)&gt;0)),"Перевірте факт",IF(OR(AND(LEN(B253)&gt;0,'Налаштування'!G7&lt;&gt;"Готово"),AND(LEN(C253)&gt;0,'Налаштування'!G8&lt;&gt;"Готово"),AND(LEN(D253)&gt;0,'Налаштування'!G9&lt;&gt;"Готово"),AND(LEN(E253)&gt;0,'Налаштування'!G10&lt;&gt;"Готово"),AND(LEN(F253)&gt;0,'Налаштування'!G11&lt;&gt;"Готово"),AND(LEN(G253)&gt;0,'Налаштування'!G12&lt;&gt;"Готово"),AND(LEN(H253)&gt;0,'Налаштування'!G13&lt;&gt;"Готово"),AND(LEN(I253)&gt;0,'Налаштування'!G14&lt;&gt;"Готово"),AND(LEN(J253)&gt;0,'Налаштування'!G15&lt;&gt;"Готово"),AND(LEN(K253)&gt;0,'Налаштування'!G16&lt;&gt;"Готово"),AND(LEN(L253)&gt;0,'Налаштування'!G17&lt;&gt;"Готово"),AND(LEN(M253)&gt;0,'Налаштування'!G18&lt;&gt;"Готово")),"Показник не налаштовано","Готово"))))</x:f>
      </x:c>
    </x:row>
    <x:row r="254">
      <x:c r="A254" s="14" t="n">
        <x:f>IF('Налаштування'!$C$4&lt;&gt;"Готово","",IF(YEAR(DATE('Налаштування'!$B$4,1,248))='Налаштування'!$B$4,DATE('Налаштування'!$B$4,1,248),""))</x:f>
        <x:v>46270</x:v>
      </x:c>
      <x:c r="B254" s="13"/>
      <x:c r="C254" s="13"/>
      <x:c r="D254" s="13"/>
      <x:c r="E254" s="13"/>
      <x:c r="F254" s="13"/>
      <x:c r="G254" s="13"/>
      <x:c r="H254" s="13"/>
      <x:c r="I254" s="13"/>
      <x:c r="J254" s="13"/>
      <x:c r="K254" s="13"/>
      <x:c r="L254" s="13"/>
      <x:c r="M254" s="13"/>
      <x:c r="N254" s="9" t="str">
        <x:f>IF(COUNTA(B254:M254)=0,"",IF(A254="","Дата поза роком",IF(OR(IF(ISNUMBER(B254),OR(B254&lt;0,B254&gt;1000000000,ROUND(B254,2)&lt;&gt;B254),LEN(B254)&gt;0),IF(ISNUMBER(C254),OR(C254&lt;0,C254&gt;1000000000,ROUND(C254,2)&lt;&gt;C254),LEN(C254)&gt;0),IF(ISNUMBER(D254),OR(D254&lt;0,D254&gt;1000000000,ROUND(D254,2)&lt;&gt;D254),LEN(D254)&gt;0),IF(ISNUMBER(E254),OR(E254&lt;0,E254&gt;1000000000,ROUND(E254,2)&lt;&gt;E254),LEN(E254)&gt;0),IF(ISNUMBER(F254),OR(F254&lt;0,F254&gt;1000000000,ROUND(F254,2)&lt;&gt;F254),LEN(F254)&gt;0),IF(ISNUMBER(G254),OR(G254&lt;0,G254&gt;1000000000,ROUND(G254,2)&lt;&gt;G254),LEN(G254)&gt;0),IF(ISNUMBER(H254),OR(H254&lt;0,H254&gt;1000000000,ROUND(H254,2)&lt;&gt;H254),LEN(H254)&gt;0),IF(ISNUMBER(I254),OR(I254&lt;0,I254&gt;1000000000,ROUND(I254,2)&lt;&gt;I254),LEN(I254)&gt;0),IF(ISNUMBER(J254),OR(J254&lt;0,J254&gt;1000000000,ROUND(J254,2)&lt;&gt;J254),LEN(J254)&gt;0),IF(ISNUMBER(K254),OR(K254&lt;0,K254&gt;1000000000,ROUND(K254,2)&lt;&gt;K254),LEN(K254)&gt;0),IF(ISNUMBER(L254),OR(L254&lt;0,L254&gt;1000000000,ROUND(L254,2)&lt;&gt;L254),LEN(L254)&gt;0),IF(ISNUMBER(M254),OR(M254&lt;0,M254&gt;1000000000,ROUND(M254,2)&lt;&gt;M254),LEN(M254)&gt;0)),"Перевірте факт",IF(OR(AND(LEN(B254)&gt;0,'Налаштування'!G7&lt;&gt;"Готово"),AND(LEN(C254)&gt;0,'Налаштування'!G8&lt;&gt;"Готово"),AND(LEN(D254)&gt;0,'Налаштування'!G9&lt;&gt;"Готово"),AND(LEN(E254)&gt;0,'Налаштування'!G10&lt;&gt;"Готово"),AND(LEN(F254)&gt;0,'Налаштування'!G11&lt;&gt;"Готово"),AND(LEN(G254)&gt;0,'Налаштування'!G12&lt;&gt;"Готово"),AND(LEN(H254)&gt;0,'Налаштування'!G13&lt;&gt;"Готово"),AND(LEN(I254)&gt;0,'Налаштування'!G14&lt;&gt;"Готово"),AND(LEN(J254)&gt;0,'Налаштування'!G15&lt;&gt;"Готово"),AND(LEN(K254)&gt;0,'Налаштування'!G16&lt;&gt;"Готово"),AND(LEN(L254)&gt;0,'Налаштування'!G17&lt;&gt;"Готово"),AND(LEN(M254)&gt;0,'Налаштування'!G18&lt;&gt;"Готово")),"Показник не налаштовано","Готово"))))</x:f>
      </x:c>
    </x:row>
    <x:row r="255">
      <x:c r="A255" s="14" t="n">
        <x:f>IF('Налаштування'!$C$4&lt;&gt;"Готово","",IF(YEAR(DATE('Налаштування'!$B$4,1,249))='Налаштування'!$B$4,DATE('Налаштування'!$B$4,1,249),""))</x:f>
        <x:v>46271</x:v>
      </x:c>
      <x:c r="B255" s="13"/>
      <x:c r="C255" s="13"/>
      <x:c r="D255" s="13"/>
      <x:c r="E255" s="13"/>
      <x:c r="F255" s="13"/>
      <x:c r="G255" s="13"/>
      <x:c r="H255" s="13"/>
      <x:c r="I255" s="13"/>
      <x:c r="J255" s="13"/>
      <x:c r="K255" s="13"/>
      <x:c r="L255" s="13"/>
      <x:c r="M255" s="13"/>
      <x:c r="N255" s="9" t="str">
        <x:f>IF(COUNTA(B255:M255)=0,"",IF(A255="","Дата поза роком",IF(OR(IF(ISNUMBER(B255),OR(B255&lt;0,B255&gt;1000000000,ROUND(B255,2)&lt;&gt;B255),LEN(B255)&gt;0),IF(ISNUMBER(C255),OR(C255&lt;0,C255&gt;1000000000,ROUND(C255,2)&lt;&gt;C255),LEN(C255)&gt;0),IF(ISNUMBER(D255),OR(D255&lt;0,D255&gt;1000000000,ROUND(D255,2)&lt;&gt;D255),LEN(D255)&gt;0),IF(ISNUMBER(E255),OR(E255&lt;0,E255&gt;1000000000,ROUND(E255,2)&lt;&gt;E255),LEN(E255)&gt;0),IF(ISNUMBER(F255),OR(F255&lt;0,F255&gt;1000000000,ROUND(F255,2)&lt;&gt;F255),LEN(F255)&gt;0),IF(ISNUMBER(G255),OR(G255&lt;0,G255&gt;1000000000,ROUND(G255,2)&lt;&gt;G255),LEN(G255)&gt;0),IF(ISNUMBER(H255),OR(H255&lt;0,H255&gt;1000000000,ROUND(H255,2)&lt;&gt;H255),LEN(H255)&gt;0),IF(ISNUMBER(I255),OR(I255&lt;0,I255&gt;1000000000,ROUND(I255,2)&lt;&gt;I255),LEN(I255)&gt;0),IF(ISNUMBER(J255),OR(J255&lt;0,J255&gt;1000000000,ROUND(J255,2)&lt;&gt;J255),LEN(J255)&gt;0),IF(ISNUMBER(K255),OR(K255&lt;0,K255&gt;1000000000,ROUND(K255,2)&lt;&gt;K255),LEN(K255)&gt;0),IF(ISNUMBER(L255),OR(L255&lt;0,L255&gt;1000000000,ROUND(L255,2)&lt;&gt;L255),LEN(L255)&gt;0),IF(ISNUMBER(M255),OR(M255&lt;0,M255&gt;1000000000,ROUND(M255,2)&lt;&gt;M255),LEN(M255)&gt;0)),"Перевірте факт",IF(OR(AND(LEN(B255)&gt;0,'Налаштування'!G7&lt;&gt;"Готово"),AND(LEN(C255)&gt;0,'Налаштування'!G8&lt;&gt;"Готово"),AND(LEN(D255)&gt;0,'Налаштування'!G9&lt;&gt;"Готово"),AND(LEN(E255)&gt;0,'Налаштування'!G10&lt;&gt;"Готово"),AND(LEN(F255)&gt;0,'Налаштування'!G11&lt;&gt;"Готово"),AND(LEN(G255)&gt;0,'Налаштування'!G12&lt;&gt;"Готово"),AND(LEN(H255)&gt;0,'Налаштування'!G13&lt;&gt;"Готово"),AND(LEN(I255)&gt;0,'Налаштування'!G14&lt;&gt;"Готово"),AND(LEN(J255)&gt;0,'Налаштування'!G15&lt;&gt;"Готово"),AND(LEN(K255)&gt;0,'Налаштування'!G16&lt;&gt;"Готово"),AND(LEN(L255)&gt;0,'Налаштування'!G17&lt;&gt;"Готово"),AND(LEN(M255)&gt;0,'Налаштування'!G18&lt;&gt;"Готово")),"Показник не налаштовано","Готово"))))</x:f>
      </x:c>
    </x:row>
    <x:row r="256">
      <x:c r="A256" s="14" t="n">
        <x:f>IF('Налаштування'!$C$4&lt;&gt;"Готово","",IF(YEAR(DATE('Налаштування'!$B$4,1,250))='Налаштування'!$B$4,DATE('Налаштування'!$B$4,1,250),""))</x:f>
        <x:v>46272</x:v>
      </x:c>
      <x:c r="B256" s="13"/>
      <x:c r="C256" s="13"/>
      <x:c r="D256" s="13"/>
      <x:c r="E256" s="13"/>
      <x:c r="F256" s="13"/>
      <x:c r="G256" s="13"/>
      <x:c r="H256" s="13"/>
      <x:c r="I256" s="13"/>
      <x:c r="J256" s="13"/>
      <x:c r="K256" s="13"/>
      <x:c r="L256" s="13"/>
      <x:c r="M256" s="13"/>
      <x:c r="N256" s="9" t="str">
        <x:f>IF(COUNTA(B256:M256)=0,"",IF(A256="","Дата поза роком",IF(OR(IF(ISNUMBER(B256),OR(B256&lt;0,B256&gt;1000000000,ROUND(B256,2)&lt;&gt;B256),LEN(B256)&gt;0),IF(ISNUMBER(C256),OR(C256&lt;0,C256&gt;1000000000,ROUND(C256,2)&lt;&gt;C256),LEN(C256)&gt;0),IF(ISNUMBER(D256),OR(D256&lt;0,D256&gt;1000000000,ROUND(D256,2)&lt;&gt;D256),LEN(D256)&gt;0),IF(ISNUMBER(E256),OR(E256&lt;0,E256&gt;1000000000,ROUND(E256,2)&lt;&gt;E256),LEN(E256)&gt;0),IF(ISNUMBER(F256),OR(F256&lt;0,F256&gt;1000000000,ROUND(F256,2)&lt;&gt;F256),LEN(F256)&gt;0),IF(ISNUMBER(G256),OR(G256&lt;0,G256&gt;1000000000,ROUND(G256,2)&lt;&gt;G256),LEN(G256)&gt;0),IF(ISNUMBER(H256),OR(H256&lt;0,H256&gt;1000000000,ROUND(H256,2)&lt;&gt;H256),LEN(H256)&gt;0),IF(ISNUMBER(I256),OR(I256&lt;0,I256&gt;1000000000,ROUND(I256,2)&lt;&gt;I256),LEN(I256)&gt;0),IF(ISNUMBER(J256),OR(J256&lt;0,J256&gt;1000000000,ROUND(J256,2)&lt;&gt;J256),LEN(J256)&gt;0),IF(ISNUMBER(K256),OR(K256&lt;0,K256&gt;1000000000,ROUND(K256,2)&lt;&gt;K256),LEN(K256)&gt;0),IF(ISNUMBER(L256),OR(L256&lt;0,L256&gt;1000000000,ROUND(L256,2)&lt;&gt;L256),LEN(L256)&gt;0),IF(ISNUMBER(M256),OR(M256&lt;0,M256&gt;1000000000,ROUND(M256,2)&lt;&gt;M256),LEN(M256)&gt;0)),"Перевірте факт",IF(OR(AND(LEN(B256)&gt;0,'Налаштування'!G7&lt;&gt;"Готово"),AND(LEN(C256)&gt;0,'Налаштування'!G8&lt;&gt;"Готово"),AND(LEN(D256)&gt;0,'Налаштування'!G9&lt;&gt;"Готово"),AND(LEN(E256)&gt;0,'Налаштування'!G10&lt;&gt;"Готово"),AND(LEN(F256)&gt;0,'Налаштування'!G11&lt;&gt;"Готово"),AND(LEN(G256)&gt;0,'Налаштування'!G12&lt;&gt;"Готово"),AND(LEN(H256)&gt;0,'Налаштування'!G13&lt;&gt;"Готово"),AND(LEN(I256)&gt;0,'Налаштування'!G14&lt;&gt;"Готово"),AND(LEN(J256)&gt;0,'Налаштування'!G15&lt;&gt;"Готово"),AND(LEN(K256)&gt;0,'Налаштування'!G16&lt;&gt;"Готово"),AND(LEN(L256)&gt;0,'Налаштування'!G17&lt;&gt;"Готово"),AND(LEN(M256)&gt;0,'Налаштування'!G18&lt;&gt;"Готово")),"Показник не налаштовано","Готово"))))</x:f>
      </x:c>
    </x:row>
    <x:row r="257">
      <x:c r="A257" s="14" t="n">
        <x:f>IF('Налаштування'!$C$4&lt;&gt;"Готово","",IF(YEAR(DATE('Налаштування'!$B$4,1,251))='Налаштування'!$B$4,DATE('Налаштування'!$B$4,1,251),""))</x:f>
        <x:v>46273</x:v>
      </x:c>
      <x:c r="B257" s="13"/>
      <x:c r="C257" s="13"/>
      <x:c r="D257" s="13"/>
      <x:c r="E257" s="13"/>
      <x:c r="F257" s="13"/>
      <x:c r="G257" s="13"/>
      <x:c r="H257" s="13"/>
      <x:c r="I257" s="13"/>
      <x:c r="J257" s="13"/>
      <x:c r="K257" s="13"/>
      <x:c r="L257" s="13"/>
      <x:c r="M257" s="13"/>
      <x:c r="N257" s="9" t="str">
        <x:f>IF(COUNTA(B257:M257)=0,"",IF(A257="","Дата поза роком",IF(OR(IF(ISNUMBER(B257),OR(B257&lt;0,B257&gt;1000000000,ROUND(B257,2)&lt;&gt;B257),LEN(B257)&gt;0),IF(ISNUMBER(C257),OR(C257&lt;0,C257&gt;1000000000,ROUND(C257,2)&lt;&gt;C257),LEN(C257)&gt;0),IF(ISNUMBER(D257),OR(D257&lt;0,D257&gt;1000000000,ROUND(D257,2)&lt;&gt;D257),LEN(D257)&gt;0),IF(ISNUMBER(E257),OR(E257&lt;0,E257&gt;1000000000,ROUND(E257,2)&lt;&gt;E257),LEN(E257)&gt;0),IF(ISNUMBER(F257),OR(F257&lt;0,F257&gt;1000000000,ROUND(F257,2)&lt;&gt;F257),LEN(F257)&gt;0),IF(ISNUMBER(G257),OR(G257&lt;0,G257&gt;1000000000,ROUND(G257,2)&lt;&gt;G257),LEN(G257)&gt;0),IF(ISNUMBER(H257),OR(H257&lt;0,H257&gt;1000000000,ROUND(H257,2)&lt;&gt;H257),LEN(H257)&gt;0),IF(ISNUMBER(I257),OR(I257&lt;0,I257&gt;1000000000,ROUND(I257,2)&lt;&gt;I257),LEN(I257)&gt;0),IF(ISNUMBER(J257),OR(J257&lt;0,J257&gt;1000000000,ROUND(J257,2)&lt;&gt;J257),LEN(J257)&gt;0),IF(ISNUMBER(K257),OR(K257&lt;0,K257&gt;1000000000,ROUND(K257,2)&lt;&gt;K257),LEN(K257)&gt;0),IF(ISNUMBER(L257),OR(L257&lt;0,L257&gt;1000000000,ROUND(L257,2)&lt;&gt;L257),LEN(L257)&gt;0),IF(ISNUMBER(M257),OR(M257&lt;0,M257&gt;1000000000,ROUND(M257,2)&lt;&gt;M257),LEN(M257)&gt;0)),"Перевірте факт",IF(OR(AND(LEN(B257)&gt;0,'Налаштування'!G7&lt;&gt;"Готово"),AND(LEN(C257)&gt;0,'Налаштування'!G8&lt;&gt;"Готово"),AND(LEN(D257)&gt;0,'Налаштування'!G9&lt;&gt;"Готово"),AND(LEN(E257)&gt;0,'Налаштування'!G10&lt;&gt;"Готово"),AND(LEN(F257)&gt;0,'Налаштування'!G11&lt;&gt;"Готово"),AND(LEN(G257)&gt;0,'Налаштування'!G12&lt;&gt;"Готово"),AND(LEN(H257)&gt;0,'Налаштування'!G13&lt;&gt;"Готово"),AND(LEN(I257)&gt;0,'Налаштування'!G14&lt;&gt;"Готово"),AND(LEN(J257)&gt;0,'Налаштування'!G15&lt;&gt;"Готово"),AND(LEN(K257)&gt;0,'Налаштування'!G16&lt;&gt;"Готово"),AND(LEN(L257)&gt;0,'Налаштування'!G17&lt;&gt;"Готово"),AND(LEN(M257)&gt;0,'Налаштування'!G18&lt;&gt;"Готово")),"Показник не налаштовано","Готово"))))</x:f>
      </x:c>
    </x:row>
    <x:row r="258">
      <x:c r="A258" s="14" t="n">
        <x:f>IF('Налаштування'!$C$4&lt;&gt;"Готово","",IF(YEAR(DATE('Налаштування'!$B$4,1,252))='Налаштування'!$B$4,DATE('Налаштування'!$B$4,1,252),""))</x:f>
        <x:v>46274</x:v>
      </x:c>
      <x:c r="B258" s="13"/>
      <x:c r="C258" s="13"/>
      <x:c r="D258" s="13"/>
      <x:c r="E258" s="13"/>
      <x:c r="F258" s="13"/>
      <x:c r="G258" s="13"/>
      <x:c r="H258" s="13"/>
      <x:c r="I258" s="13"/>
      <x:c r="J258" s="13"/>
      <x:c r="K258" s="13"/>
      <x:c r="L258" s="13"/>
      <x:c r="M258" s="13"/>
      <x:c r="N258" s="9" t="str">
        <x:f>IF(COUNTA(B258:M258)=0,"",IF(A258="","Дата поза роком",IF(OR(IF(ISNUMBER(B258),OR(B258&lt;0,B258&gt;1000000000,ROUND(B258,2)&lt;&gt;B258),LEN(B258)&gt;0),IF(ISNUMBER(C258),OR(C258&lt;0,C258&gt;1000000000,ROUND(C258,2)&lt;&gt;C258),LEN(C258)&gt;0),IF(ISNUMBER(D258),OR(D258&lt;0,D258&gt;1000000000,ROUND(D258,2)&lt;&gt;D258),LEN(D258)&gt;0),IF(ISNUMBER(E258),OR(E258&lt;0,E258&gt;1000000000,ROUND(E258,2)&lt;&gt;E258),LEN(E258)&gt;0),IF(ISNUMBER(F258),OR(F258&lt;0,F258&gt;1000000000,ROUND(F258,2)&lt;&gt;F258),LEN(F258)&gt;0),IF(ISNUMBER(G258),OR(G258&lt;0,G258&gt;1000000000,ROUND(G258,2)&lt;&gt;G258),LEN(G258)&gt;0),IF(ISNUMBER(H258),OR(H258&lt;0,H258&gt;1000000000,ROUND(H258,2)&lt;&gt;H258),LEN(H258)&gt;0),IF(ISNUMBER(I258),OR(I258&lt;0,I258&gt;1000000000,ROUND(I258,2)&lt;&gt;I258),LEN(I258)&gt;0),IF(ISNUMBER(J258),OR(J258&lt;0,J258&gt;1000000000,ROUND(J258,2)&lt;&gt;J258),LEN(J258)&gt;0),IF(ISNUMBER(K258),OR(K258&lt;0,K258&gt;1000000000,ROUND(K258,2)&lt;&gt;K258),LEN(K258)&gt;0),IF(ISNUMBER(L258),OR(L258&lt;0,L258&gt;1000000000,ROUND(L258,2)&lt;&gt;L258),LEN(L258)&gt;0),IF(ISNUMBER(M258),OR(M258&lt;0,M258&gt;1000000000,ROUND(M258,2)&lt;&gt;M258),LEN(M258)&gt;0)),"Перевірте факт",IF(OR(AND(LEN(B258)&gt;0,'Налаштування'!G7&lt;&gt;"Готово"),AND(LEN(C258)&gt;0,'Налаштування'!G8&lt;&gt;"Готово"),AND(LEN(D258)&gt;0,'Налаштування'!G9&lt;&gt;"Готово"),AND(LEN(E258)&gt;0,'Налаштування'!G10&lt;&gt;"Готово"),AND(LEN(F258)&gt;0,'Налаштування'!G11&lt;&gt;"Готово"),AND(LEN(G258)&gt;0,'Налаштування'!G12&lt;&gt;"Готово"),AND(LEN(H258)&gt;0,'Налаштування'!G13&lt;&gt;"Готово"),AND(LEN(I258)&gt;0,'Налаштування'!G14&lt;&gt;"Готово"),AND(LEN(J258)&gt;0,'Налаштування'!G15&lt;&gt;"Готово"),AND(LEN(K258)&gt;0,'Налаштування'!G16&lt;&gt;"Готово"),AND(LEN(L258)&gt;0,'Налаштування'!G17&lt;&gt;"Готово"),AND(LEN(M258)&gt;0,'Налаштування'!G18&lt;&gt;"Готово")),"Показник не налаштовано","Готово"))))</x:f>
      </x:c>
    </x:row>
    <x:row r="259">
      <x:c r="A259" s="14" t="n">
        <x:f>IF('Налаштування'!$C$4&lt;&gt;"Готово","",IF(YEAR(DATE('Налаштування'!$B$4,1,253))='Налаштування'!$B$4,DATE('Налаштування'!$B$4,1,253),""))</x:f>
        <x:v>46275</x:v>
      </x:c>
      <x:c r="B259" s="13"/>
      <x:c r="C259" s="13"/>
      <x:c r="D259" s="13"/>
      <x:c r="E259" s="13"/>
      <x:c r="F259" s="13"/>
      <x:c r="G259" s="13"/>
      <x:c r="H259" s="13"/>
      <x:c r="I259" s="13"/>
      <x:c r="J259" s="13"/>
      <x:c r="K259" s="13"/>
      <x:c r="L259" s="13"/>
      <x:c r="M259" s="13"/>
      <x:c r="N259" s="9" t="str">
        <x:f>IF(COUNTA(B259:M259)=0,"",IF(A259="","Дата поза роком",IF(OR(IF(ISNUMBER(B259),OR(B259&lt;0,B259&gt;1000000000,ROUND(B259,2)&lt;&gt;B259),LEN(B259)&gt;0),IF(ISNUMBER(C259),OR(C259&lt;0,C259&gt;1000000000,ROUND(C259,2)&lt;&gt;C259),LEN(C259)&gt;0),IF(ISNUMBER(D259),OR(D259&lt;0,D259&gt;1000000000,ROUND(D259,2)&lt;&gt;D259),LEN(D259)&gt;0),IF(ISNUMBER(E259),OR(E259&lt;0,E259&gt;1000000000,ROUND(E259,2)&lt;&gt;E259),LEN(E259)&gt;0),IF(ISNUMBER(F259),OR(F259&lt;0,F259&gt;1000000000,ROUND(F259,2)&lt;&gt;F259),LEN(F259)&gt;0),IF(ISNUMBER(G259),OR(G259&lt;0,G259&gt;1000000000,ROUND(G259,2)&lt;&gt;G259),LEN(G259)&gt;0),IF(ISNUMBER(H259),OR(H259&lt;0,H259&gt;1000000000,ROUND(H259,2)&lt;&gt;H259),LEN(H259)&gt;0),IF(ISNUMBER(I259),OR(I259&lt;0,I259&gt;1000000000,ROUND(I259,2)&lt;&gt;I259),LEN(I259)&gt;0),IF(ISNUMBER(J259),OR(J259&lt;0,J259&gt;1000000000,ROUND(J259,2)&lt;&gt;J259),LEN(J259)&gt;0),IF(ISNUMBER(K259),OR(K259&lt;0,K259&gt;1000000000,ROUND(K259,2)&lt;&gt;K259),LEN(K259)&gt;0),IF(ISNUMBER(L259),OR(L259&lt;0,L259&gt;1000000000,ROUND(L259,2)&lt;&gt;L259),LEN(L259)&gt;0),IF(ISNUMBER(M259),OR(M259&lt;0,M259&gt;1000000000,ROUND(M259,2)&lt;&gt;M259),LEN(M259)&gt;0)),"Перевірте факт",IF(OR(AND(LEN(B259)&gt;0,'Налаштування'!G7&lt;&gt;"Готово"),AND(LEN(C259)&gt;0,'Налаштування'!G8&lt;&gt;"Готово"),AND(LEN(D259)&gt;0,'Налаштування'!G9&lt;&gt;"Готово"),AND(LEN(E259)&gt;0,'Налаштування'!G10&lt;&gt;"Готово"),AND(LEN(F259)&gt;0,'Налаштування'!G11&lt;&gt;"Готово"),AND(LEN(G259)&gt;0,'Налаштування'!G12&lt;&gt;"Готово"),AND(LEN(H259)&gt;0,'Налаштування'!G13&lt;&gt;"Готово"),AND(LEN(I259)&gt;0,'Налаштування'!G14&lt;&gt;"Готово"),AND(LEN(J259)&gt;0,'Налаштування'!G15&lt;&gt;"Готово"),AND(LEN(K259)&gt;0,'Налаштування'!G16&lt;&gt;"Готово"),AND(LEN(L259)&gt;0,'Налаштування'!G17&lt;&gt;"Готово"),AND(LEN(M259)&gt;0,'Налаштування'!G18&lt;&gt;"Готово")),"Показник не налаштовано","Готово"))))</x:f>
      </x:c>
    </x:row>
    <x:row r="260">
      <x:c r="A260" s="14" t="n">
        <x:f>IF('Налаштування'!$C$4&lt;&gt;"Готово","",IF(YEAR(DATE('Налаштування'!$B$4,1,254))='Налаштування'!$B$4,DATE('Налаштування'!$B$4,1,254),""))</x:f>
        <x:v>46276</x:v>
      </x:c>
      <x:c r="B260" s="13"/>
      <x:c r="C260" s="13"/>
      <x:c r="D260" s="13"/>
      <x:c r="E260" s="13"/>
      <x:c r="F260" s="13"/>
      <x:c r="G260" s="13"/>
      <x:c r="H260" s="13"/>
      <x:c r="I260" s="13"/>
      <x:c r="J260" s="13"/>
      <x:c r="K260" s="13"/>
      <x:c r="L260" s="13"/>
      <x:c r="M260" s="13"/>
      <x:c r="N260" s="9" t="str">
        <x:f>IF(COUNTA(B260:M260)=0,"",IF(A260="","Дата поза роком",IF(OR(IF(ISNUMBER(B260),OR(B260&lt;0,B260&gt;1000000000,ROUND(B260,2)&lt;&gt;B260),LEN(B260)&gt;0),IF(ISNUMBER(C260),OR(C260&lt;0,C260&gt;1000000000,ROUND(C260,2)&lt;&gt;C260),LEN(C260)&gt;0),IF(ISNUMBER(D260),OR(D260&lt;0,D260&gt;1000000000,ROUND(D260,2)&lt;&gt;D260),LEN(D260)&gt;0),IF(ISNUMBER(E260),OR(E260&lt;0,E260&gt;1000000000,ROUND(E260,2)&lt;&gt;E260),LEN(E260)&gt;0),IF(ISNUMBER(F260),OR(F260&lt;0,F260&gt;1000000000,ROUND(F260,2)&lt;&gt;F260),LEN(F260)&gt;0),IF(ISNUMBER(G260),OR(G260&lt;0,G260&gt;1000000000,ROUND(G260,2)&lt;&gt;G260),LEN(G260)&gt;0),IF(ISNUMBER(H260),OR(H260&lt;0,H260&gt;1000000000,ROUND(H260,2)&lt;&gt;H260),LEN(H260)&gt;0),IF(ISNUMBER(I260),OR(I260&lt;0,I260&gt;1000000000,ROUND(I260,2)&lt;&gt;I260),LEN(I260)&gt;0),IF(ISNUMBER(J260),OR(J260&lt;0,J260&gt;1000000000,ROUND(J260,2)&lt;&gt;J260),LEN(J260)&gt;0),IF(ISNUMBER(K260),OR(K260&lt;0,K260&gt;1000000000,ROUND(K260,2)&lt;&gt;K260),LEN(K260)&gt;0),IF(ISNUMBER(L260),OR(L260&lt;0,L260&gt;1000000000,ROUND(L260,2)&lt;&gt;L260),LEN(L260)&gt;0),IF(ISNUMBER(M260),OR(M260&lt;0,M260&gt;1000000000,ROUND(M260,2)&lt;&gt;M260),LEN(M260)&gt;0)),"Перевірте факт",IF(OR(AND(LEN(B260)&gt;0,'Налаштування'!G7&lt;&gt;"Готово"),AND(LEN(C260)&gt;0,'Налаштування'!G8&lt;&gt;"Готово"),AND(LEN(D260)&gt;0,'Налаштування'!G9&lt;&gt;"Готово"),AND(LEN(E260)&gt;0,'Налаштування'!G10&lt;&gt;"Готово"),AND(LEN(F260)&gt;0,'Налаштування'!G11&lt;&gt;"Готово"),AND(LEN(G260)&gt;0,'Налаштування'!G12&lt;&gt;"Готово"),AND(LEN(H260)&gt;0,'Налаштування'!G13&lt;&gt;"Готово"),AND(LEN(I260)&gt;0,'Налаштування'!G14&lt;&gt;"Готово"),AND(LEN(J260)&gt;0,'Налаштування'!G15&lt;&gt;"Готово"),AND(LEN(K260)&gt;0,'Налаштування'!G16&lt;&gt;"Готово"),AND(LEN(L260)&gt;0,'Налаштування'!G17&lt;&gt;"Готово"),AND(LEN(M260)&gt;0,'Налаштування'!G18&lt;&gt;"Готово")),"Показник не налаштовано","Готово"))))</x:f>
      </x:c>
    </x:row>
    <x:row r="261">
      <x:c r="A261" s="14" t="n">
        <x:f>IF('Налаштування'!$C$4&lt;&gt;"Готово","",IF(YEAR(DATE('Налаштування'!$B$4,1,255))='Налаштування'!$B$4,DATE('Налаштування'!$B$4,1,255),""))</x:f>
        <x:v>46277</x:v>
      </x:c>
      <x:c r="B261" s="13"/>
      <x:c r="C261" s="13"/>
      <x:c r="D261" s="13"/>
      <x:c r="E261" s="13"/>
      <x:c r="F261" s="13"/>
      <x:c r="G261" s="13"/>
      <x:c r="H261" s="13"/>
      <x:c r="I261" s="13"/>
      <x:c r="J261" s="13"/>
      <x:c r="K261" s="13"/>
      <x:c r="L261" s="13"/>
      <x:c r="M261" s="13"/>
      <x:c r="N261" s="9" t="str">
        <x:f>IF(COUNTA(B261:M261)=0,"",IF(A261="","Дата поза роком",IF(OR(IF(ISNUMBER(B261),OR(B261&lt;0,B261&gt;1000000000,ROUND(B261,2)&lt;&gt;B261),LEN(B261)&gt;0),IF(ISNUMBER(C261),OR(C261&lt;0,C261&gt;1000000000,ROUND(C261,2)&lt;&gt;C261),LEN(C261)&gt;0),IF(ISNUMBER(D261),OR(D261&lt;0,D261&gt;1000000000,ROUND(D261,2)&lt;&gt;D261),LEN(D261)&gt;0),IF(ISNUMBER(E261),OR(E261&lt;0,E261&gt;1000000000,ROUND(E261,2)&lt;&gt;E261),LEN(E261)&gt;0),IF(ISNUMBER(F261),OR(F261&lt;0,F261&gt;1000000000,ROUND(F261,2)&lt;&gt;F261),LEN(F261)&gt;0),IF(ISNUMBER(G261),OR(G261&lt;0,G261&gt;1000000000,ROUND(G261,2)&lt;&gt;G261),LEN(G261)&gt;0),IF(ISNUMBER(H261),OR(H261&lt;0,H261&gt;1000000000,ROUND(H261,2)&lt;&gt;H261),LEN(H261)&gt;0),IF(ISNUMBER(I261),OR(I261&lt;0,I261&gt;1000000000,ROUND(I261,2)&lt;&gt;I261),LEN(I261)&gt;0),IF(ISNUMBER(J261),OR(J261&lt;0,J261&gt;1000000000,ROUND(J261,2)&lt;&gt;J261),LEN(J261)&gt;0),IF(ISNUMBER(K261),OR(K261&lt;0,K261&gt;1000000000,ROUND(K261,2)&lt;&gt;K261),LEN(K261)&gt;0),IF(ISNUMBER(L261),OR(L261&lt;0,L261&gt;1000000000,ROUND(L261,2)&lt;&gt;L261),LEN(L261)&gt;0),IF(ISNUMBER(M261),OR(M261&lt;0,M261&gt;1000000000,ROUND(M261,2)&lt;&gt;M261),LEN(M261)&gt;0)),"Перевірте факт",IF(OR(AND(LEN(B261)&gt;0,'Налаштування'!G7&lt;&gt;"Готово"),AND(LEN(C261)&gt;0,'Налаштування'!G8&lt;&gt;"Готово"),AND(LEN(D261)&gt;0,'Налаштування'!G9&lt;&gt;"Готово"),AND(LEN(E261)&gt;0,'Налаштування'!G10&lt;&gt;"Готово"),AND(LEN(F261)&gt;0,'Налаштування'!G11&lt;&gt;"Готово"),AND(LEN(G261)&gt;0,'Налаштування'!G12&lt;&gt;"Готово"),AND(LEN(H261)&gt;0,'Налаштування'!G13&lt;&gt;"Готово"),AND(LEN(I261)&gt;0,'Налаштування'!G14&lt;&gt;"Готово"),AND(LEN(J261)&gt;0,'Налаштування'!G15&lt;&gt;"Готово"),AND(LEN(K261)&gt;0,'Налаштування'!G16&lt;&gt;"Готово"),AND(LEN(L261)&gt;0,'Налаштування'!G17&lt;&gt;"Готово"),AND(LEN(M261)&gt;0,'Налаштування'!G18&lt;&gt;"Готово")),"Показник не налаштовано","Готово"))))</x:f>
      </x:c>
    </x:row>
    <x:row r="262">
      <x:c r="A262" s="14" t="n">
        <x:f>IF('Налаштування'!$C$4&lt;&gt;"Готово","",IF(YEAR(DATE('Налаштування'!$B$4,1,256))='Налаштування'!$B$4,DATE('Налаштування'!$B$4,1,256),""))</x:f>
        <x:v>46278</x:v>
      </x:c>
      <x:c r="B262" s="13"/>
      <x:c r="C262" s="13"/>
      <x:c r="D262" s="13"/>
      <x:c r="E262" s="13"/>
      <x:c r="F262" s="13"/>
      <x:c r="G262" s="13"/>
      <x:c r="H262" s="13"/>
      <x:c r="I262" s="13"/>
      <x:c r="J262" s="13"/>
      <x:c r="K262" s="13"/>
      <x:c r="L262" s="13"/>
      <x:c r="M262" s="13"/>
      <x:c r="N262" s="9" t="str">
        <x:f>IF(COUNTA(B262:M262)=0,"",IF(A262="","Дата поза роком",IF(OR(IF(ISNUMBER(B262),OR(B262&lt;0,B262&gt;1000000000,ROUND(B262,2)&lt;&gt;B262),LEN(B262)&gt;0),IF(ISNUMBER(C262),OR(C262&lt;0,C262&gt;1000000000,ROUND(C262,2)&lt;&gt;C262),LEN(C262)&gt;0),IF(ISNUMBER(D262),OR(D262&lt;0,D262&gt;1000000000,ROUND(D262,2)&lt;&gt;D262),LEN(D262)&gt;0),IF(ISNUMBER(E262),OR(E262&lt;0,E262&gt;1000000000,ROUND(E262,2)&lt;&gt;E262),LEN(E262)&gt;0),IF(ISNUMBER(F262),OR(F262&lt;0,F262&gt;1000000000,ROUND(F262,2)&lt;&gt;F262),LEN(F262)&gt;0),IF(ISNUMBER(G262),OR(G262&lt;0,G262&gt;1000000000,ROUND(G262,2)&lt;&gt;G262),LEN(G262)&gt;0),IF(ISNUMBER(H262),OR(H262&lt;0,H262&gt;1000000000,ROUND(H262,2)&lt;&gt;H262),LEN(H262)&gt;0),IF(ISNUMBER(I262),OR(I262&lt;0,I262&gt;1000000000,ROUND(I262,2)&lt;&gt;I262),LEN(I262)&gt;0),IF(ISNUMBER(J262),OR(J262&lt;0,J262&gt;1000000000,ROUND(J262,2)&lt;&gt;J262),LEN(J262)&gt;0),IF(ISNUMBER(K262),OR(K262&lt;0,K262&gt;1000000000,ROUND(K262,2)&lt;&gt;K262),LEN(K262)&gt;0),IF(ISNUMBER(L262),OR(L262&lt;0,L262&gt;1000000000,ROUND(L262,2)&lt;&gt;L262),LEN(L262)&gt;0),IF(ISNUMBER(M262),OR(M262&lt;0,M262&gt;1000000000,ROUND(M262,2)&lt;&gt;M262),LEN(M262)&gt;0)),"Перевірте факт",IF(OR(AND(LEN(B262)&gt;0,'Налаштування'!G7&lt;&gt;"Готово"),AND(LEN(C262)&gt;0,'Налаштування'!G8&lt;&gt;"Готово"),AND(LEN(D262)&gt;0,'Налаштування'!G9&lt;&gt;"Готово"),AND(LEN(E262)&gt;0,'Налаштування'!G10&lt;&gt;"Готово"),AND(LEN(F262)&gt;0,'Налаштування'!G11&lt;&gt;"Готово"),AND(LEN(G262)&gt;0,'Налаштування'!G12&lt;&gt;"Готово"),AND(LEN(H262)&gt;0,'Налаштування'!G13&lt;&gt;"Готово"),AND(LEN(I262)&gt;0,'Налаштування'!G14&lt;&gt;"Готово"),AND(LEN(J262)&gt;0,'Налаштування'!G15&lt;&gt;"Готово"),AND(LEN(K262)&gt;0,'Налаштування'!G16&lt;&gt;"Готово"),AND(LEN(L262)&gt;0,'Налаштування'!G17&lt;&gt;"Готово"),AND(LEN(M262)&gt;0,'Налаштування'!G18&lt;&gt;"Готово")),"Показник не налаштовано","Готово"))))</x:f>
      </x:c>
    </x:row>
    <x:row r="263">
      <x:c r="A263" s="14" t="n">
        <x:f>IF('Налаштування'!$C$4&lt;&gt;"Готово","",IF(YEAR(DATE('Налаштування'!$B$4,1,257))='Налаштування'!$B$4,DATE('Налаштування'!$B$4,1,257),""))</x:f>
        <x:v>46279</x:v>
      </x:c>
      <x:c r="B263" s="13"/>
      <x:c r="C263" s="13"/>
      <x:c r="D263" s="13"/>
      <x:c r="E263" s="13"/>
      <x:c r="F263" s="13"/>
      <x:c r="G263" s="13"/>
      <x:c r="H263" s="13"/>
      <x:c r="I263" s="13"/>
      <x:c r="J263" s="13"/>
      <x:c r="K263" s="13"/>
      <x:c r="L263" s="13"/>
      <x:c r="M263" s="13"/>
      <x:c r="N263" s="9" t="str">
        <x:f>IF(COUNTA(B263:M263)=0,"",IF(A263="","Дата поза роком",IF(OR(IF(ISNUMBER(B263),OR(B263&lt;0,B263&gt;1000000000,ROUND(B263,2)&lt;&gt;B263),LEN(B263)&gt;0),IF(ISNUMBER(C263),OR(C263&lt;0,C263&gt;1000000000,ROUND(C263,2)&lt;&gt;C263),LEN(C263)&gt;0),IF(ISNUMBER(D263),OR(D263&lt;0,D263&gt;1000000000,ROUND(D263,2)&lt;&gt;D263),LEN(D263)&gt;0),IF(ISNUMBER(E263),OR(E263&lt;0,E263&gt;1000000000,ROUND(E263,2)&lt;&gt;E263),LEN(E263)&gt;0),IF(ISNUMBER(F263),OR(F263&lt;0,F263&gt;1000000000,ROUND(F263,2)&lt;&gt;F263),LEN(F263)&gt;0),IF(ISNUMBER(G263),OR(G263&lt;0,G263&gt;1000000000,ROUND(G263,2)&lt;&gt;G263),LEN(G263)&gt;0),IF(ISNUMBER(H263),OR(H263&lt;0,H263&gt;1000000000,ROUND(H263,2)&lt;&gt;H263),LEN(H263)&gt;0),IF(ISNUMBER(I263),OR(I263&lt;0,I263&gt;1000000000,ROUND(I263,2)&lt;&gt;I263),LEN(I263)&gt;0),IF(ISNUMBER(J263),OR(J263&lt;0,J263&gt;1000000000,ROUND(J263,2)&lt;&gt;J263),LEN(J263)&gt;0),IF(ISNUMBER(K263),OR(K263&lt;0,K263&gt;1000000000,ROUND(K263,2)&lt;&gt;K263),LEN(K263)&gt;0),IF(ISNUMBER(L263),OR(L263&lt;0,L263&gt;1000000000,ROUND(L263,2)&lt;&gt;L263),LEN(L263)&gt;0),IF(ISNUMBER(M263),OR(M263&lt;0,M263&gt;1000000000,ROUND(M263,2)&lt;&gt;M263),LEN(M263)&gt;0)),"Перевірте факт",IF(OR(AND(LEN(B263)&gt;0,'Налаштування'!G7&lt;&gt;"Готово"),AND(LEN(C263)&gt;0,'Налаштування'!G8&lt;&gt;"Готово"),AND(LEN(D263)&gt;0,'Налаштування'!G9&lt;&gt;"Готово"),AND(LEN(E263)&gt;0,'Налаштування'!G10&lt;&gt;"Готово"),AND(LEN(F263)&gt;0,'Налаштування'!G11&lt;&gt;"Готово"),AND(LEN(G263)&gt;0,'Налаштування'!G12&lt;&gt;"Готово"),AND(LEN(H263)&gt;0,'Налаштування'!G13&lt;&gt;"Готово"),AND(LEN(I263)&gt;0,'Налаштування'!G14&lt;&gt;"Готово"),AND(LEN(J263)&gt;0,'Налаштування'!G15&lt;&gt;"Готово"),AND(LEN(K263)&gt;0,'Налаштування'!G16&lt;&gt;"Готово"),AND(LEN(L263)&gt;0,'Налаштування'!G17&lt;&gt;"Готово"),AND(LEN(M263)&gt;0,'Налаштування'!G18&lt;&gt;"Готово")),"Показник не налаштовано","Готово"))))</x:f>
      </x:c>
    </x:row>
    <x:row r="264">
      <x:c r="A264" s="14" t="n">
        <x:f>IF('Налаштування'!$C$4&lt;&gt;"Готово","",IF(YEAR(DATE('Налаштування'!$B$4,1,258))='Налаштування'!$B$4,DATE('Налаштування'!$B$4,1,258),""))</x:f>
        <x:v>46280</x:v>
      </x:c>
      <x:c r="B264" s="13"/>
      <x:c r="C264" s="13"/>
      <x:c r="D264" s="13"/>
      <x:c r="E264" s="13"/>
      <x:c r="F264" s="13"/>
      <x:c r="G264" s="13"/>
      <x:c r="H264" s="13"/>
      <x:c r="I264" s="13"/>
      <x:c r="J264" s="13"/>
      <x:c r="K264" s="13"/>
      <x:c r="L264" s="13"/>
      <x:c r="M264" s="13"/>
      <x:c r="N264" s="9" t="str">
        <x:f>IF(COUNTA(B264:M264)=0,"",IF(A264="","Дата поза роком",IF(OR(IF(ISNUMBER(B264),OR(B264&lt;0,B264&gt;1000000000,ROUND(B264,2)&lt;&gt;B264),LEN(B264)&gt;0),IF(ISNUMBER(C264),OR(C264&lt;0,C264&gt;1000000000,ROUND(C264,2)&lt;&gt;C264),LEN(C264)&gt;0),IF(ISNUMBER(D264),OR(D264&lt;0,D264&gt;1000000000,ROUND(D264,2)&lt;&gt;D264),LEN(D264)&gt;0),IF(ISNUMBER(E264),OR(E264&lt;0,E264&gt;1000000000,ROUND(E264,2)&lt;&gt;E264),LEN(E264)&gt;0),IF(ISNUMBER(F264),OR(F264&lt;0,F264&gt;1000000000,ROUND(F264,2)&lt;&gt;F264),LEN(F264)&gt;0),IF(ISNUMBER(G264),OR(G264&lt;0,G264&gt;1000000000,ROUND(G264,2)&lt;&gt;G264),LEN(G264)&gt;0),IF(ISNUMBER(H264),OR(H264&lt;0,H264&gt;1000000000,ROUND(H264,2)&lt;&gt;H264),LEN(H264)&gt;0),IF(ISNUMBER(I264),OR(I264&lt;0,I264&gt;1000000000,ROUND(I264,2)&lt;&gt;I264),LEN(I264)&gt;0),IF(ISNUMBER(J264),OR(J264&lt;0,J264&gt;1000000000,ROUND(J264,2)&lt;&gt;J264),LEN(J264)&gt;0),IF(ISNUMBER(K264),OR(K264&lt;0,K264&gt;1000000000,ROUND(K264,2)&lt;&gt;K264),LEN(K264)&gt;0),IF(ISNUMBER(L264),OR(L264&lt;0,L264&gt;1000000000,ROUND(L264,2)&lt;&gt;L264),LEN(L264)&gt;0),IF(ISNUMBER(M264),OR(M264&lt;0,M264&gt;1000000000,ROUND(M264,2)&lt;&gt;M264),LEN(M264)&gt;0)),"Перевірте факт",IF(OR(AND(LEN(B264)&gt;0,'Налаштування'!G7&lt;&gt;"Готово"),AND(LEN(C264)&gt;0,'Налаштування'!G8&lt;&gt;"Готово"),AND(LEN(D264)&gt;0,'Налаштування'!G9&lt;&gt;"Готово"),AND(LEN(E264)&gt;0,'Налаштування'!G10&lt;&gt;"Готово"),AND(LEN(F264)&gt;0,'Налаштування'!G11&lt;&gt;"Готово"),AND(LEN(G264)&gt;0,'Налаштування'!G12&lt;&gt;"Готово"),AND(LEN(H264)&gt;0,'Налаштування'!G13&lt;&gt;"Готово"),AND(LEN(I264)&gt;0,'Налаштування'!G14&lt;&gt;"Готово"),AND(LEN(J264)&gt;0,'Налаштування'!G15&lt;&gt;"Готово"),AND(LEN(K264)&gt;0,'Налаштування'!G16&lt;&gt;"Готово"),AND(LEN(L264)&gt;0,'Налаштування'!G17&lt;&gt;"Готово"),AND(LEN(M264)&gt;0,'Налаштування'!G18&lt;&gt;"Готово")),"Показник не налаштовано","Готово"))))</x:f>
      </x:c>
    </x:row>
    <x:row r="265">
      <x:c r="A265" s="14" t="n">
        <x:f>IF('Налаштування'!$C$4&lt;&gt;"Готово","",IF(YEAR(DATE('Налаштування'!$B$4,1,259))='Налаштування'!$B$4,DATE('Налаштування'!$B$4,1,259),""))</x:f>
        <x:v>46281</x:v>
      </x:c>
      <x:c r="B265" s="13"/>
      <x:c r="C265" s="13"/>
      <x:c r="D265" s="13"/>
      <x:c r="E265" s="13"/>
      <x:c r="F265" s="13"/>
      <x:c r="G265" s="13"/>
      <x:c r="H265" s="13"/>
      <x:c r="I265" s="13"/>
      <x:c r="J265" s="13"/>
      <x:c r="K265" s="13"/>
      <x:c r="L265" s="13"/>
      <x:c r="M265" s="13"/>
      <x:c r="N265" s="9" t="str">
        <x:f>IF(COUNTA(B265:M265)=0,"",IF(A265="","Дата поза роком",IF(OR(IF(ISNUMBER(B265),OR(B265&lt;0,B265&gt;1000000000,ROUND(B265,2)&lt;&gt;B265),LEN(B265)&gt;0),IF(ISNUMBER(C265),OR(C265&lt;0,C265&gt;1000000000,ROUND(C265,2)&lt;&gt;C265),LEN(C265)&gt;0),IF(ISNUMBER(D265),OR(D265&lt;0,D265&gt;1000000000,ROUND(D265,2)&lt;&gt;D265),LEN(D265)&gt;0),IF(ISNUMBER(E265),OR(E265&lt;0,E265&gt;1000000000,ROUND(E265,2)&lt;&gt;E265),LEN(E265)&gt;0),IF(ISNUMBER(F265),OR(F265&lt;0,F265&gt;1000000000,ROUND(F265,2)&lt;&gt;F265),LEN(F265)&gt;0),IF(ISNUMBER(G265),OR(G265&lt;0,G265&gt;1000000000,ROUND(G265,2)&lt;&gt;G265),LEN(G265)&gt;0),IF(ISNUMBER(H265),OR(H265&lt;0,H265&gt;1000000000,ROUND(H265,2)&lt;&gt;H265),LEN(H265)&gt;0),IF(ISNUMBER(I265),OR(I265&lt;0,I265&gt;1000000000,ROUND(I265,2)&lt;&gt;I265),LEN(I265)&gt;0),IF(ISNUMBER(J265),OR(J265&lt;0,J265&gt;1000000000,ROUND(J265,2)&lt;&gt;J265),LEN(J265)&gt;0),IF(ISNUMBER(K265),OR(K265&lt;0,K265&gt;1000000000,ROUND(K265,2)&lt;&gt;K265),LEN(K265)&gt;0),IF(ISNUMBER(L265),OR(L265&lt;0,L265&gt;1000000000,ROUND(L265,2)&lt;&gt;L265),LEN(L265)&gt;0),IF(ISNUMBER(M265),OR(M265&lt;0,M265&gt;1000000000,ROUND(M265,2)&lt;&gt;M265),LEN(M265)&gt;0)),"Перевірте факт",IF(OR(AND(LEN(B265)&gt;0,'Налаштування'!G7&lt;&gt;"Готово"),AND(LEN(C265)&gt;0,'Налаштування'!G8&lt;&gt;"Готово"),AND(LEN(D265)&gt;0,'Налаштування'!G9&lt;&gt;"Готово"),AND(LEN(E265)&gt;0,'Налаштування'!G10&lt;&gt;"Готово"),AND(LEN(F265)&gt;0,'Налаштування'!G11&lt;&gt;"Готово"),AND(LEN(G265)&gt;0,'Налаштування'!G12&lt;&gt;"Готово"),AND(LEN(H265)&gt;0,'Налаштування'!G13&lt;&gt;"Готово"),AND(LEN(I265)&gt;0,'Налаштування'!G14&lt;&gt;"Готово"),AND(LEN(J265)&gt;0,'Налаштування'!G15&lt;&gt;"Готово"),AND(LEN(K265)&gt;0,'Налаштування'!G16&lt;&gt;"Готово"),AND(LEN(L265)&gt;0,'Налаштування'!G17&lt;&gt;"Готово"),AND(LEN(M265)&gt;0,'Налаштування'!G18&lt;&gt;"Готово")),"Показник не налаштовано","Готово"))))</x:f>
      </x:c>
    </x:row>
    <x:row r="266">
      <x:c r="A266" s="14" t="n">
        <x:f>IF('Налаштування'!$C$4&lt;&gt;"Готово","",IF(YEAR(DATE('Налаштування'!$B$4,1,260))='Налаштування'!$B$4,DATE('Налаштування'!$B$4,1,260),""))</x:f>
        <x:v>46282</x:v>
      </x:c>
      <x:c r="B266" s="13"/>
      <x:c r="C266" s="13"/>
      <x:c r="D266" s="13"/>
      <x:c r="E266" s="13"/>
      <x:c r="F266" s="13"/>
      <x:c r="G266" s="13"/>
      <x:c r="H266" s="13"/>
      <x:c r="I266" s="13"/>
      <x:c r="J266" s="13"/>
      <x:c r="K266" s="13"/>
      <x:c r="L266" s="13"/>
      <x:c r="M266" s="13"/>
      <x:c r="N266" s="9" t="str">
        <x:f>IF(COUNTA(B266:M266)=0,"",IF(A266="","Дата поза роком",IF(OR(IF(ISNUMBER(B266),OR(B266&lt;0,B266&gt;1000000000,ROUND(B266,2)&lt;&gt;B266),LEN(B266)&gt;0),IF(ISNUMBER(C266),OR(C266&lt;0,C266&gt;1000000000,ROUND(C266,2)&lt;&gt;C266),LEN(C266)&gt;0),IF(ISNUMBER(D266),OR(D266&lt;0,D266&gt;1000000000,ROUND(D266,2)&lt;&gt;D266),LEN(D266)&gt;0),IF(ISNUMBER(E266),OR(E266&lt;0,E266&gt;1000000000,ROUND(E266,2)&lt;&gt;E266),LEN(E266)&gt;0),IF(ISNUMBER(F266),OR(F266&lt;0,F266&gt;1000000000,ROUND(F266,2)&lt;&gt;F266),LEN(F266)&gt;0),IF(ISNUMBER(G266),OR(G266&lt;0,G266&gt;1000000000,ROUND(G266,2)&lt;&gt;G266),LEN(G266)&gt;0),IF(ISNUMBER(H266),OR(H266&lt;0,H266&gt;1000000000,ROUND(H266,2)&lt;&gt;H266),LEN(H266)&gt;0),IF(ISNUMBER(I266),OR(I266&lt;0,I266&gt;1000000000,ROUND(I266,2)&lt;&gt;I266),LEN(I266)&gt;0),IF(ISNUMBER(J266),OR(J266&lt;0,J266&gt;1000000000,ROUND(J266,2)&lt;&gt;J266),LEN(J266)&gt;0),IF(ISNUMBER(K266),OR(K266&lt;0,K266&gt;1000000000,ROUND(K266,2)&lt;&gt;K266),LEN(K266)&gt;0),IF(ISNUMBER(L266),OR(L266&lt;0,L266&gt;1000000000,ROUND(L266,2)&lt;&gt;L266),LEN(L266)&gt;0),IF(ISNUMBER(M266),OR(M266&lt;0,M266&gt;1000000000,ROUND(M266,2)&lt;&gt;M266),LEN(M266)&gt;0)),"Перевірте факт",IF(OR(AND(LEN(B266)&gt;0,'Налаштування'!G7&lt;&gt;"Готово"),AND(LEN(C266)&gt;0,'Налаштування'!G8&lt;&gt;"Готово"),AND(LEN(D266)&gt;0,'Налаштування'!G9&lt;&gt;"Готово"),AND(LEN(E266)&gt;0,'Налаштування'!G10&lt;&gt;"Готово"),AND(LEN(F266)&gt;0,'Налаштування'!G11&lt;&gt;"Готово"),AND(LEN(G266)&gt;0,'Налаштування'!G12&lt;&gt;"Готово"),AND(LEN(H266)&gt;0,'Налаштування'!G13&lt;&gt;"Готово"),AND(LEN(I266)&gt;0,'Налаштування'!G14&lt;&gt;"Готово"),AND(LEN(J266)&gt;0,'Налаштування'!G15&lt;&gt;"Готово"),AND(LEN(K266)&gt;0,'Налаштування'!G16&lt;&gt;"Готово"),AND(LEN(L266)&gt;0,'Налаштування'!G17&lt;&gt;"Готово"),AND(LEN(M266)&gt;0,'Налаштування'!G18&lt;&gt;"Готово")),"Показник не налаштовано","Готово"))))</x:f>
      </x:c>
    </x:row>
    <x:row r="267">
      <x:c r="A267" s="14" t="n">
        <x:f>IF('Налаштування'!$C$4&lt;&gt;"Готово","",IF(YEAR(DATE('Налаштування'!$B$4,1,261))='Налаштування'!$B$4,DATE('Налаштування'!$B$4,1,261),""))</x:f>
        <x:v>46283</x:v>
      </x:c>
      <x:c r="B267" s="13"/>
      <x:c r="C267" s="13"/>
      <x:c r="D267" s="13"/>
      <x:c r="E267" s="13"/>
      <x:c r="F267" s="13"/>
      <x:c r="G267" s="13"/>
      <x:c r="H267" s="13"/>
      <x:c r="I267" s="13"/>
      <x:c r="J267" s="13"/>
      <x:c r="K267" s="13"/>
      <x:c r="L267" s="13"/>
      <x:c r="M267" s="13"/>
      <x:c r="N267" s="9" t="str">
        <x:f>IF(COUNTA(B267:M267)=0,"",IF(A267="","Дата поза роком",IF(OR(IF(ISNUMBER(B267),OR(B267&lt;0,B267&gt;1000000000,ROUND(B267,2)&lt;&gt;B267),LEN(B267)&gt;0),IF(ISNUMBER(C267),OR(C267&lt;0,C267&gt;1000000000,ROUND(C267,2)&lt;&gt;C267),LEN(C267)&gt;0),IF(ISNUMBER(D267),OR(D267&lt;0,D267&gt;1000000000,ROUND(D267,2)&lt;&gt;D267),LEN(D267)&gt;0),IF(ISNUMBER(E267),OR(E267&lt;0,E267&gt;1000000000,ROUND(E267,2)&lt;&gt;E267),LEN(E267)&gt;0),IF(ISNUMBER(F267),OR(F267&lt;0,F267&gt;1000000000,ROUND(F267,2)&lt;&gt;F267),LEN(F267)&gt;0),IF(ISNUMBER(G267),OR(G267&lt;0,G267&gt;1000000000,ROUND(G267,2)&lt;&gt;G267),LEN(G267)&gt;0),IF(ISNUMBER(H267),OR(H267&lt;0,H267&gt;1000000000,ROUND(H267,2)&lt;&gt;H267),LEN(H267)&gt;0),IF(ISNUMBER(I267),OR(I267&lt;0,I267&gt;1000000000,ROUND(I267,2)&lt;&gt;I267),LEN(I267)&gt;0),IF(ISNUMBER(J267),OR(J267&lt;0,J267&gt;1000000000,ROUND(J267,2)&lt;&gt;J267),LEN(J267)&gt;0),IF(ISNUMBER(K267),OR(K267&lt;0,K267&gt;1000000000,ROUND(K267,2)&lt;&gt;K267),LEN(K267)&gt;0),IF(ISNUMBER(L267),OR(L267&lt;0,L267&gt;1000000000,ROUND(L267,2)&lt;&gt;L267),LEN(L267)&gt;0),IF(ISNUMBER(M267),OR(M267&lt;0,M267&gt;1000000000,ROUND(M267,2)&lt;&gt;M267),LEN(M267)&gt;0)),"Перевірте факт",IF(OR(AND(LEN(B267)&gt;0,'Налаштування'!G7&lt;&gt;"Готово"),AND(LEN(C267)&gt;0,'Налаштування'!G8&lt;&gt;"Готово"),AND(LEN(D267)&gt;0,'Налаштування'!G9&lt;&gt;"Готово"),AND(LEN(E267)&gt;0,'Налаштування'!G10&lt;&gt;"Готово"),AND(LEN(F267)&gt;0,'Налаштування'!G11&lt;&gt;"Готово"),AND(LEN(G267)&gt;0,'Налаштування'!G12&lt;&gt;"Готово"),AND(LEN(H267)&gt;0,'Налаштування'!G13&lt;&gt;"Готово"),AND(LEN(I267)&gt;0,'Налаштування'!G14&lt;&gt;"Готово"),AND(LEN(J267)&gt;0,'Налаштування'!G15&lt;&gt;"Готово"),AND(LEN(K267)&gt;0,'Налаштування'!G16&lt;&gt;"Готово"),AND(LEN(L267)&gt;0,'Налаштування'!G17&lt;&gt;"Готово"),AND(LEN(M267)&gt;0,'Налаштування'!G18&lt;&gt;"Готово")),"Показник не налаштовано","Готово"))))</x:f>
      </x:c>
    </x:row>
    <x:row r="268">
      <x:c r="A268" s="14" t="n">
        <x:f>IF('Налаштування'!$C$4&lt;&gt;"Готово","",IF(YEAR(DATE('Налаштування'!$B$4,1,262))='Налаштування'!$B$4,DATE('Налаштування'!$B$4,1,262),""))</x:f>
        <x:v>46284</x:v>
      </x:c>
      <x:c r="B268" s="13"/>
      <x:c r="C268" s="13"/>
      <x:c r="D268" s="13"/>
      <x:c r="E268" s="13"/>
      <x:c r="F268" s="13"/>
      <x:c r="G268" s="13"/>
      <x:c r="H268" s="13"/>
      <x:c r="I268" s="13"/>
      <x:c r="J268" s="13"/>
      <x:c r="K268" s="13"/>
      <x:c r="L268" s="13"/>
      <x:c r="M268" s="13"/>
      <x:c r="N268" s="9" t="str">
        <x:f>IF(COUNTA(B268:M268)=0,"",IF(A268="","Дата поза роком",IF(OR(IF(ISNUMBER(B268),OR(B268&lt;0,B268&gt;1000000000,ROUND(B268,2)&lt;&gt;B268),LEN(B268)&gt;0),IF(ISNUMBER(C268),OR(C268&lt;0,C268&gt;1000000000,ROUND(C268,2)&lt;&gt;C268),LEN(C268)&gt;0),IF(ISNUMBER(D268),OR(D268&lt;0,D268&gt;1000000000,ROUND(D268,2)&lt;&gt;D268),LEN(D268)&gt;0),IF(ISNUMBER(E268),OR(E268&lt;0,E268&gt;1000000000,ROUND(E268,2)&lt;&gt;E268),LEN(E268)&gt;0),IF(ISNUMBER(F268),OR(F268&lt;0,F268&gt;1000000000,ROUND(F268,2)&lt;&gt;F268),LEN(F268)&gt;0),IF(ISNUMBER(G268),OR(G268&lt;0,G268&gt;1000000000,ROUND(G268,2)&lt;&gt;G268),LEN(G268)&gt;0),IF(ISNUMBER(H268),OR(H268&lt;0,H268&gt;1000000000,ROUND(H268,2)&lt;&gt;H268),LEN(H268)&gt;0),IF(ISNUMBER(I268),OR(I268&lt;0,I268&gt;1000000000,ROUND(I268,2)&lt;&gt;I268),LEN(I268)&gt;0),IF(ISNUMBER(J268),OR(J268&lt;0,J268&gt;1000000000,ROUND(J268,2)&lt;&gt;J268),LEN(J268)&gt;0),IF(ISNUMBER(K268),OR(K268&lt;0,K268&gt;1000000000,ROUND(K268,2)&lt;&gt;K268),LEN(K268)&gt;0),IF(ISNUMBER(L268),OR(L268&lt;0,L268&gt;1000000000,ROUND(L268,2)&lt;&gt;L268),LEN(L268)&gt;0),IF(ISNUMBER(M268),OR(M268&lt;0,M268&gt;1000000000,ROUND(M268,2)&lt;&gt;M268),LEN(M268)&gt;0)),"Перевірте факт",IF(OR(AND(LEN(B268)&gt;0,'Налаштування'!G7&lt;&gt;"Готово"),AND(LEN(C268)&gt;0,'Налаштування'!G8&lt;&gt;"Готово"),AND(LEN(D268)&gt;0,'Налаштування'!G9&lt;&gt;"Готово"),AND(LEN(E268)&gt;0,'Налаштування'!G10&lt;&gt;"Готово"),AND(LEN(F268)&gt;0,'Налаштування'!G11&lt;&gt;"Готово"),AND(LEN(G268)&gt;0,'Налаштування'!G12&lt;&gt;"Готово"),AND(LEN(H268)&gt;0,'Налаштування'!G13&lt;&gt;"Готово"),AND(LEN(I268)&gt;0,'Налаштування'!G14&lt;&gt;"Готово"),AND(LEN(J268)&gt;0,'Налаштування'!G15&lt;&gt;"Готово"),AND(LEN(K268)&gt;0,'Налаштування'!G16&lt;&gt;"Готово"),AND(LEN(L268)&gt;0,'Налаштування'!G17&lt;&gt;"Готово"),AND(LEN(M268)&gt;0,'Налаштування'!G18&lt;&gt;"Готово")),"Показник не налаштовано","Готово"))))</x:f>
      </x:c>
    </x:row>
    <x:row r="269">
      <x:c r="A269" s="14" t="n">
        <x:f>IF('Налаштування'!$C$4&lt;&gt;"Готово","",IF(YEAR(DATE('Налаштування'!$B$4,1,263))='Налаштування'!$B$4,DATE('Налаштування'!$B$4,1,263),""))</x:f>
        <x:v>46285</x:v>
      </x:c>
      <x:c r="B269" s="13"/>
      <x:c r="C269" s="13"/>
      <x:c r="D269" s="13"/>
      <x:c r="E269" s="13"/>
      <x:c r="F269" s="13"/>
      <x:c r="G269" s="13"/>
      <x:c r="H269" s="13"/>
      <x:c r="I269" s="13"/>
      <x:c r="J269" s="13"/>
      <x:c r="K269" s="13"/>
      <x:c r="L269" s="13"/>
      <x:c r="M269" s="13"/>
      <x:c r="N269" s="9" t="str">
        <x:f>IF(COUNTA(B269:M269)=0,"",IF(A269="","Дата поза роком",IF(OR(IF(ISNUMBER(B269),OR(B269&lt;0,B269&gt;1000000000,ROUND(B269,2)&lt;&gt;B269),LEN(B269)&gt;0),IF(ISNUMBER(C269),OR(C269&lt;0,C269&gt;1000000000,ROUND(C269,2)&lt;&gt;C269),LEN(C269)&gt;0),IF(ISNUMBER(D269),OR(D269&lt;0,D269&gt;1000000000,ROUND(D269,2)&lt;&gt;D269),LEN(D269)&gt;0),IF(ISNUMBER(E269),OR(E269&lt;0,E269&gt;1000000000,ROUND(E269,2)&lt;&gt;E269),LEN(E269)&gt;0),IF(ISNUMBER(F269),OR(F269&lt;0,F269&gt;1000000000,ROUND(F269,2)&lt;&gt;F269),LEN(F269)&gt;0),IF(ISNUMBER(G269),OR(G269&lt;0,G269&gt;1000000000,ROUND(G269,2)&lt;&gt;G269),LEN(G269)&gt;0),IF(ISNUMBER(H269),OR(H269&lt;0,H269&gt;1000000000,ROUND(H269,2)&lt;&gt;H269),LEN(H269)&gt;0),IF(ISNUMBER(I269),OR(I269&lt;0,I269&gt;1000000000,ROUND(I269,2)&lt;&gt;I269),LEN(I269)&gt;0),IF(ISNUMBER(J269),OR(J269&lt;0,J269&gt;1000000000,ROUND(J269,2)&lt;&gt;J269),LEN(J269)&gt;0),IF(ISNUMBER(K269),OR(K269&lt;0,K269&gt;1000000000,ROUND(K269,2)&lt;&gt;K269),LEN(K269)&gt;0),IF(ISNUMBER(L269),OR(L269&lt;0,L269&gt;1000000000,ROUND(L269,2)&lt;&gt;L269),LEN(L269)&gt;0),IF(ISNUMBER(M269),OR(M269&lt;0,M269&gt;1000000000,ROUND(M269,2)&lt;&gt;M269),LEN(M269)&gt;0)),"Перевірте факт",IF(OR(AND(LEN(B269)&gt;0,'Налаштування'!G7&lt;&gt;"Готово"),AND(LEN(C269)&gt;0,'Налаштування'!G8&lt;&gt;"Готово"),AND(LEN(D269)&gt;0,'Налаштування'!G9&lt;&gt;"Готово"),AND(LEN(E269)&gt;0,'Налаштування'!G10&lt;&gt;"Готово"),AND(LEN(F269)&gt;0,'Налаштування'!G11&lt;&gt;"Готово"),AND(LEN(G269)&gt;0,'Налаштування'!G12&lt;&gt;"Готово"),AND(LEN(H269)&gt;0,'Налаштування'!G13&lt;&gt;"Готово"),AND(LEN(I269)&gt;0,'Налаштування'!G14&lt;&gt;"Готово"),AND(LEN(J269)&gt;0,'Налаштування'!G15&lt;&gt;"Готово"),AND(LEN(K269)&gt;0,'Налаштування'!G16&lt;&gt;"Готово"),AND(LEN(L269)&gt;0,'Налаштування'!G17&lt;&gt;"Готово"),AND(LEN(M269)&gt;0,'Налаштування'!G18&lt;&gt;"Готово")),"Показник не налаштовано","Готово"))))</x:f>
      </x:c>
    </x:row>
    <x:row r="270">
      <x:c r="A270" s="14" t="n">
        <x:f>IF('Налаштування'!$C$4&lt;&gt;"Готово","",IF(YEAR(DATE('Налаштування'!$B$4,1,264))='Налаштування'!$B$4,DATE('Налаштування'!$B$4,1,264),""))</x:f>
        <x:v>46286</x:v>
      </x:c>
      <x:c r="B270" s="13"/>
      <x:c r="C270" s="13"/>
      <x:c r="D270" s="13"/>
      <x:c r="E270" s="13"/>
      <x:c r="F270" s="13"/>
      <x:c r="G270" s="13"/>
      <x:c r="H270" s="13"/>
      <x:c r="I270" s="13"/>
      <x:c r="J270" s="13"/>
      <x:c r="K270" s="13"/>
      <x:c r="L270" s="13"/>
      <x:c r="M270" s="13"/>
      <x:c r="N270" s="9" t="str">
        <x:f>IF(COUNTA(B270:M270)=0,"",IF(A270="","Дата поза роком",IF(OR(IF(ISNUMBER(B270),OR(B270&lt;0,B270&gt;1000000000,ROUND(B270,2)&lt;&gt;B270),LEN(B270)&gt;0),IF(ISNUMBER(C270),OR(C270&lt;0,C270&gt;1000000000,ROUND(C270,2)&lt;&gt;C270),LEN(C270)&gt;0),IF(ISNUMBER(D270),OR(D270&lt;0,D270&gt;1000000000,ROUND(D270,2)&lt;&gt;D270),LEN(D270)&gt;0),IF(ISNUMBER(E270),OR(E270&lt;0,E270&gt;1000000000,ROUND(E270,2)&lt;&gt;E270),LEN(E270)&gt;0),IF(ISNUMBER(F270),OR(F270&lt;0,F270&gt;1000000000,ROUND(F270,2)&lt;&gt;F270),LEN(F270)&gt;0),IF(ISNUMBER(G270),OR(G270&lt;0,G270&gt;1000000000,ROUND(G270,2)&lt;&gt;G270),LEN(G270)&gt;0),IF(ISNUMBER(H270),OR(H270&lt;0,H270&gt;1000000000,ROUND(H270,2)&lt;&gt;H270),LEN(H270)&gt;0),IF(ISNUMBER(I270),OR(I270&lt;0,I270&gt;1000000000,ROUND(I270,2)&lt;&gt;I270),LEN(I270)&gt;0),IF(ISNUMBER(J270),OR(J270&lt;0,J270&gt;1000000000,ROUND(J270,2)&lt;&gt;J270),LEN(J270)&gt;0),IF(ISNUMBER(K270),OR(K270&lt;0,K270&gt;1000000000,ROUND(K270,2)&lt;&gt;K270),LEN(K270)&gt;0),IF(ISNUMBER(L270),OR(L270&lt;0,L270&gt;1000000000,ROUND(L270,2)&lt;&gt;L270),LEN(L270)&gt;0),IF(ISNUMBER(M270),OR(M270&lt;0,M270&gt;1000000000,ROUND(M270,2)&lt;&gt;M270),LEN(M270)&gt;0)),"Перевірте факт",IF(OR(AND(LEN(B270)&gt;0,'Налаштування'!G7&lt;&gt;"Готово"),AND(LEN(C270)&gt;0,'Налаштування'!G8&lt;&gt;"Готово"),AND(LEN(D270)&gt;0,'Налаштування'!G9&lt;&gt;"Готово"),AND(LEN(E270)&gt;0,'Налаштування'!G10&lt;&gt;"Готово"),AND(LEN(F270)&gt;0,'Налаштування'!G11&lt;&gt;"Готово"),AND(LEN(G270)&gt;0,'Налаштування'!G12&lt;&gt;"Готово"),AND(LEN(H270)&gt;0,'Налаштування'!G13&lt;&gt;"Готово"),AND(LEN(I270)&gt;0,'Налаштування'!G14&lt;&gt;"Готово"),AND(LEN(J270)&gt;0,'Налаштування'!G15&lt;&gt;"Готово"),AND(LEN(K270)&gt;0,'Налаштування'!G16&lt;&gt;"Готово"),AND(LEN(L270)&gt;0,'Налаштування'!G17&lt;&gt;"Готово"),AND(LEN(M270)&gt;0,'Налаштування'!G18&lt;&gt;"Готово")),"Показник не налаштовано","Готово"))))</x:f>
      </x:c>
    </x:row>
    <x:row r="271">
      <x:c r="A271" s="14" t="n">
        <x:f>IF('Налаштування'!$C$4&lt;&gt;"Готово","",IF(YEAR(DATE('Налаштування'!$B$4,1,265))='Налаштування'!$B$4,DATE('Налаштування'!$B$4,1,265),""))</x:f>
        <x:v>46287</x:v>
      </x:c>
      <x:c r="B271" s="13"/>
      <x:c r="C271" s="13"/>
      <x:c r="D271" s="13"/>
      <x:c r="E271" s="13"/>
      <x:c r="F271" s="13"/>
      <x:c r="G271" s="13"/>
      <x:c r="H271" s="13"/>
      <x:c r="I271" s="13"/>
      <x:c r="J271" s="13"/>
      <x:c r="K271" s="13"/>
      <x:c r="L271" s="13"/>
      <x:c r="M271" s="13"/>
      <x:c r="N271" s="9" t="str">
        <x:f>IF(COUNTA(B271:M271)=0,"",IF(A271="","Дата поза роком",IF(OR(IF(ISNUMBER(B271),OR(B271&lt;0,B271&gt;1000000000,ROUND(B271,2)&lt;&gt;B271),LEN(B271)&gt;0),IF(ISNUMBER(C271),OR(C271&lt;0,C271&gt;1000000000,ROUND(C271,2)&lt;&gt;C271),LEN(C271)&gt;0),IF(ISNUMBER(D271),OR(D271&lt;0,D271&gt;1000000000,ROUND(D271,2)&lt;&gt;D271),LEN(D271)&gt;0),IF(ISNUMBER(E271),OR(E271&lt;0,E271&gt;1000000000,ROUND(E271,2)&lt;&gt;E271),LEN(E271)&gt;0),IF(ISNUMBER(F271),OR(F271&lt;0,F271&gt;1000000000,ROUND(F271,2)&lt;&gt;F271),LEN(F271)&gt;0),IF(ISNUMBER(G271),OR(G271&lt;0,G271&gt;1000000000,ROUND(G271,2)&lt;&gt;G271),LEN(G271)&gt;0),IF(ISNUMBER(H271),OR(H271&lt;0,H271&gt;1000000000,ROUND(H271,2)&lt;&gt;H271),LEN(H271)&gt;0),IF(ISNUMBER(I271),OR(I271&lt;0,I271&gt;1000000000,ROUND(I271,2)&lt;&gt;I271),LEN(I271)&gt;0),IF(ISNUMBER(J271),OR(J271&lt;0,J271&gt;1000000000,ROUND(J271,2)&lt;&gt;J271),LEN(J271)&gt;0),IF(ISNUMBER(K271),OR(K271&lt;0,K271&gt;1000000000,ROUND(K271,2)&lt;&gt;K271),LEN(K271)&gt;0),IF(ISNUMBER(L271),OR(L271&lt;0,L271&gt;1000000000,ROUND(L271,2)&lt;&gt;L271),LEN(L271)&gt;0),IF(ISNUMBER(M271),OR(M271&lt;0,M271&gt;1000000000,ROUND(M271,2)&lt;&gt;M271),LEN(M271)&gt;0)),"Перевірте факт",IF(OR(AND(LEN(B271)&gt;0,'Налаштування'!G7&lt;&gt;"Готово"),AND(LEN(C271)&gt;0,'Налаштування'!G8&lt;&gt;"Готово"),AND(LEN(D271)&gt;0,'Налаштування'!G9&lt;&gt;"Готово"),AND(LEN(E271)&gt;0,'Налаштування'!G10&lt;&gt;"Готово"),AND(LEN(F271)&gt;0,'Налаштування'!G11&lt;&gt;"Готово"),AND(LEN(G271)&gt;0,'Налаштування'!G12&lt;&gt;"Готово"),AND(LEN(H271)&gt;0,'Налаштування'!G13&lt;&gt;"Готово"),AND(LEN(I271)&gt;0,'Налаштування'!G14&lt;&gt;"Готово"),AND(LEN(J271)&gt;0,'Налаштування'!G15&lt;&gt;"Готово"),AND(LEN(K271)&gt;0,'Налаштування'!G16&lt;&gt;"Готово"),AND(LEN(L271)&gt;0,'Налаштування'!G17&lt;&gt;"Готово"),AND(LEN(M271)&gt;0,'Налаштування'!G18&lt;&gt;"Готово")),"Показник не налаштовано","Готово"))))</x:f>
      </x:c>
    </x:row>
    <x:row r="272">
      <x:c r="A272" s="14" t="n">
        <x:f>IF('Налаштування'!$C$4&lt;&gt;"Готово","",IF(YEAR(DATE('Налаштування'!$B$4,1,266))='Налаштування'!$B$4,DATE('Налаштування'!$B$4,1,266),""))</x:f>
        <x:v>46288</x:v>
      </x:c>
      <x:c r="B272" s="13"/>
      <x:c r="C272" s="13"/>
      <x:c r="D272" s="13"/>
      <x:c r="E272" s="13"/>
      <x:c r="F272" s="13"/>
      <x:c r="G272" s="13"/>
      <x:c r="H272" s="13"/>
      <x:c r="I272" s="13"/>
      <x:c r="J272" s="13"/>
      <x:c r="K272" s="13"/>
      <x:c r="L272" s="13"/>
      <x:c r="M272" s="13"/>
      <x:c r="N272" s="9" t="str">
        <x:f>IF(COUNTA(B272:M272)=0,"",IF(A272="","Дата поза роком",IF(OR(IF(ISNUMBER(B272),OR(B272&lt;0,B272&gt;1000000000,ROUND(B272,2)&lt;&gt;B272),LEN(B272)&gt;0),IF(ISNUMBER(C272),OR(C272&lt;0,C272&gt;1000000000,ROUND(C272,2)&lt;&gt;C272),LEN(C272)&gt;0),IF(ISNUMBER(D272),OR(D272&lt;0,D272&gt;1000000000,ROUND(D272,2)&lt;&gt;D272),LEN(D272)&gt;0),IF(ISNUMBER(E272),OR(E272&lt;0,E272&gt;1000000000,ROUND(E272,2)&lt;&gt;E272),LEN(E272)&gt;0),IF(ISNUMBER(F272),OR(F272&lt;0,F272&gt;1000000000,ROUND(F272,2)&lt;&gt;F272),LEN(F272)&gt;0),IF(ISNUMBER(G272),OR(G272&lt;0,G272&gt;1000000000,ROUND(G272,2)&lt;&gt;G272),LEN(G272)&gt;0),IF(ISNUMBER(H272),OR(H272&lt;0,H272&gt;1000000000,ROUND(H272,2)&lt;&gt;H272),LEN(H272)&gt;0),IF(ISNUMBER(I272),OR(I272&lt;0,I272&gt;1000000000,ROUND(I272,2)&lt;&gt;I272),LEN(I272)&gt;0),IF(ISNUMBER(J272),OR(J272&lt;0,J272&gt;1000000000,ROUND(J272,2)&lt;&gt;J272),LEN(J272)&gt;0),IF(ISNUMBER(K272),OR(K272&lt;0,K272&gt;1000000000,ROUND(K272,2)&lt;&gt;K272),LEN(K272)&gt;0),IF(ISNUMBER(L272),OR(L272&lt;0,L272&gt;1000000000,ROUND(L272,2)&lt;&gt;L272),LEN(L272)&gt;0),IF(ISNUMBER(M272),OR(M272&lt;0,M272&gt;1000000000,ROUND(M272,2)&lt;&gt;M272),LEN(M272)&gt;0)),"Перевірте факт",IF(OR(AND(LEN(B272)&gt;0,'Налаштування'!G7&lt;&gt;"Готово"),AND(LEN(C272)&gt;0,'Налаштування'!G8&lt;&gt;"Готово"),AND(LEN(D272)&gt;0,'Налаштування'!G9&lt;&gt;"Готово"),AND(LEN(E272)&gt;0,'Налаштування'!G10&lt;&gt;"Готово"),AND(LEN(F272)&gt;0,'Налаштування'!G11&lt;&gt;"Готово"),AND(LEN(G272)&gt;0,'Налаштування'!G12&lt;&gt;"Готово"),AND(LEN(H272)&gt;0,'Налаштування'!G13&lt;&gt;"Готово"),AND(LEN(I272)&gt;0,'Налаштування'!G14&lt;&gt;"Готово"),AND(LEN(J272)&gt;0,'Налаштування'!G15&lt;&gt;"Готово"),AND(LEN(K272)&gt;0,'Налаштування'!G16&lt;&gt;"Готово"),AND(LEN(L272)&gt;0,'Налаштування'!G17&lt;&gt;"Готово"),AND(LEN(M272)&gt;0,'Налаштування'!G18&lt;&gt;"Готово")),"Показник не налаштовано","Готово"))))</x:f>
      </x:c>
    </x:row>
    <x:row r="273">
      <x:c r="A273" s="14" t="n">
        <x:f>IF('Налаштування'!$C$4&lt;&gt;"Готово","",IF(YEAR(DATE('Налаштування'!$B$4,1,267))='Налаштування'!$B$4,DATE('Налаштування'!$B$4,1,267),""))</x:f>
        <x:v>46289</x:v>
      </x:c>
      <x:c r="B273" s="13"/>
      <x:c r="C273" s="13"/>
      <x:c r="D273" s="13"/>
      <x:c r="E273" s="13"/>
      <x:c r="F273" s="13"/>
      <x:c r="G273" s="13"/>
      <x:c r="H273" s="13"/>
      <x:c r="I273" s="13"/>
      <x:c r="J273" s="13"/>
      <x:c r="K273" s="13"/>
      <x:c r="L273" s="13"/>
      <x:c r="M273" s="13"/>
      <x:c r="N273" s="9" t="str">
        <x:f>IF(COUNTA(B273:M273)=0,"",IF(A273="","Дата поза роком",IF(OR(IF(ISNUMBER(B273),OR(B273&lt;0,B273&gt;1000000000,ROUND(B273,2)&lt;&gt;B273),LEN(B273)&gt;0),IF(ISNUMBER(C273),OR(C273&lt;0,C273&gt;1000000000,ROUND(C273,2)&lt;&gt;C273),LEN(C273)&gt;0),IF(ISNUMBER(D273),OR(D273&lt;0,D273&gt;1000000000,ROUND(D273,2)&lt;&gt;D273),LEN(D273)&gt;0),IF(ISNUMBER(E273),OR(E273&lt;0,E273&gt;1000000000,ROUND(E273,2)&lt;&gt;E273),LEN(E273)&gt;0),IF(ISNUMBER(F273),OR(F273&lt;0,F273&gt;1000000000,ROUND(F273,2)&lt;&gt;F273),LEN(F273)&gt;0),IF(ISNUMBER(G273),OR(G273&lt;0,G273&gt;1000000000,ROUND(G273,2)&lt;&gt;G273),LEN(G273)&gt;0),IF(ISNUMBER(H273),OR(H273&lt;0,H273&gt;1000000000,ROUND(H273,2)&lt;&gt;H273),LEN(H273)&gt;0),IF(ISNUMBER(I273),OR(I273&lt;0,I273&gt;1000000000,ROUND(I273,2)&lt;&gt;I273),LEN(I273)&gt;0),IF(ISNUMBER(J273),OR(J273&lt;0,J273&gt;1000000000,ROUND(J273,2)&lt;&gt;J273),LEN(J273)&gt;0),IF(ISNUMBER(K273),OR(K273&lt;0,K273&gt;1000000000,ROUND(K273,2)&lt;&gt;K273),LEN(K273)&gt;0),IF(ISNUMBER(L273),OR(L273&lt;0,L273&gt;1000000000,ROUND(L273,2)&lt;&gt;L273),LEN(L273)&gt;0),IF(ISNUMBER(M273),OR(M273&lt;0,M273&gt;1000000000,ROUND(M273,2)&lt;&gt;M273),LEN(M273)&gt;0)),"Перевірте факт",IF(OR(AND(LEN(B273)&gt;0,'Налаштування'!G7&lt;&gt;"Готово"),AND(LEN(C273)&gt;0,'Налаштування'!G8&lt;&gt;"Готово"),AND(LEN(D273)&gt;0,'Налаштування'!G9&lt;&gt;"Готово"),AND(LEN(E273)&gt;0,'Налаштування'!G10&lt;&gt;"Готово"),AND(LEN(F273)&gt;0,'Налаштування'!G11&lt;&gt;"Готово"),AND(LEN(G273)&gt;0,'Налаштування'!G12&lt;&gt;"Готово"),AND(LEN(H273)&gt;0,'Налаштування'!G13&lt;&gt;"Готово"),AND(LEN(I273)&gt;0,'Налаштування'!G14&lt;&gt;"Готово"),AND(LEN(J273)&gt;0,'Налаштування'!G15&lt;&gt;"Готово"),AND(LEN(K273)&gt;0,'Налаштування'!G16&lt;&gt;"Готово"),AND(LEN(L273)&gt;0,'Налаштування'!G17&lt;&gt;"Готово"),AND(LEN(M273)&gt;0,'Налаштування'!G18&lt;&gt;"Готово")),"Показник не налаштовано","Готово"))))</x:f>
      </x:c>
    </x:row>
    <x:row r="274">
      <x:c r="A274" s="14" t="n">
        <x:f>IF('Налаштування'!$C$4&lt;&gt;"Готово","",IF(YEAR(DATE('Налаштування'!$B$4,1,268))='Налаштування'!$B$4,DATE('Налаштування'!$B$4,1,268),""))</x:f>
        <x:v>46290</x:v>
      </x:c>
      <x:c r="B274" s="13"/>
      <x:c r="C274" s="13"/>
      <x:c r="D274" s="13"/>
      <x:c r="E274" s="13"/>
      <x:c r="F274" s="13"/>
      <x:c r="G274" s="13"/>
      <x:c r="H274" s="13"/>
      <x:c r="I274" s="13"/>
      <x:c r="J274" s="13"/>
      <x:c r="K274" s="13"/>
      <x:c r="L274" s="13"/>
      <x:c r="M274" s="13"/>
      <x:c r="N274" s="9" t="str">
        <x:f>IF(COUNTA(B274:M274)=0,"",IF(A274="","Дата поза роком",IF(OR(IF(ISNUMBER(B274),OR(B274&lt;0,B274&gt;1000000000,ROUND(B274,2)&lt;&gt;B274),LEN(B274)&gt;0),IF(ISNUMBER(C274),OR(C274&lt;0,C274&gt;1000000000,ROUND(C274,2)&lt;&gt;C274),LEN(C274)&gt;0),IF(ISNUMBER(D274),OR(D274&lt;0,D274&gt;1000000000,ROUND(D274,2)&lt;&gt;D274),LEN(D274)&gt;0),IF(ISNUMBER(E274),OR(E274&lt;0,E274&gt;1000000000,ROUND(E274,2)&lt;&gt;E274),LEN(E274)&gt;0),IF(ISNUMBER(F274),OR(F274&lt;0,F274&gt;1000000000,ROUND(F274,2)&lt;&gt;F274),LEN(F274)&gt;0),IF(ISNUMBER(G274),OR(G274&lt;0,G274&gt;1000000000,ROUND(G274,2)&lt;&gt;G274),LEN(G274)&gt;0),IF(ISNUMBER(H274),OR(H274&lt;0,H274&gt;1000000000,ROUND(H274,2)&lt;&gt;H274),LEN(H274)&gt;0),IF(ISNUMBER(I274),OR(I274&lt;0,I274&gt;1000000000,ROUND(I274,2)&lt;&gt;I274),LEN(I274)&gt;0),IF(ISNUMBER(J274),OR(J274&lt;0,J274&gt;1000000000,ROUND(J274,2)&lt;&gt;J274),LEN(J274)&gt;0),IF(ISNUMBER(K274),OR(K274&lt;0,K274&gt;1000000000,ROUND(K274,2)&lt;&gt;K274),LEN(K274)&gt;0),IF(ISNUMBER(L274),OR(L274&lt;0,L274&gt;1000000000,ROUND(L274,2)&lt;&gt;L274),LEN(L274)&gt;0),IF(ISNUMBER(M274),OR(M274&lt;0,M274&gt;1000000000,ROUND(M274,2)&lt;&gt;M274),LEN(M274)&gt;0)),"Перевірте факт",IF(OR(AND(LEN(B274)&gt;0,'Налаштування'!G7&lt;&gt;"Готово"),AND(LEN(C274)&gt;0,'Налаштування'!G8&lt;&gt;"Готово"),AND(LEN(D274)&gt;0,'Налаштування'!G9&lt;&gt;"Готово"),AND(LEN(E274)&gt;0,'Налаштування'!G10&lt;&gt;"Готово"),AND(LEN(F274)&gt;0,'Налаштування'!G11&lt;&gt;"Готово"),AND(LEN(G274)&gt;0,'Налаштування'!G12&lt;&gt;"Готово"),AND(LEN(H274)&gt;0,'Налаштування'!G13&lt;&gt;"Готово"),AND(LEN(I274)&gt;0,'Налаштування'!G14&lt;&gt;"Готово"),AND(LEN(J274)&gt;0,'Налаштування'!G15&lt;&gt;"Готово"),AND(LEN(K274)&gt;0,'Налаштування'!G16&lt;&gt;"Готово"),AND(LEN(L274)&gt;0,'Налаштування'!G17&lt;&gt;"Готово"),AND(LEN(M274)&gt;0,'Налаштування'!G18&lt;&gt;"Готово")),"Показник не налаштовано","Готово"))))</x:f>
      </x:c>
    </x:row>
    <x:row r="275">
      <x:c r="A275" s="14" t="n">
        <x:f>IF('Налаштування'!$C$4&lt;&gt;"Готово","",IF(YEAR(DATE('Налаштування'!$B$4,1,269))='Налаштування'!$B$4,DATE('Налаштування'!$B$4,1,269),""))</x:f>
        <x:v>46291</x:v>
      </x:c>
      <x:c r="B275" s="13"/>
      <x:c r="C275" s="13"/>
      <x:c r="D275" s="13"/>
      <x:c r="E275" s="13"/>
      <x:c r="F275" s="13"/>
      <x:c r="G275" s="13"/>
      <x:c r="H275" s="13"/>
      <x:c r="I275" s="13"/>
      <x:c r="J275" s="13"/>
      <x:c r="K275" s="13"/>
      <x:c r="L275" s="13"/>
      <x:c r="M275" s="13"/>
      <x:c r="N275" s="9" t="str">
        <x:f>IF(COUNTA(B275:M275)=0,"",IF(A275="","Дата поза роком",IF(OR(IF(ISNUMBER(B275),OR(B275&lt;0,B275&gt;1000000000,ROUND(B275,2)&lt;&gt;B275),LEN(B275)&gt;0),IF(ISNUMBER(C275),OR(C275&lt;0,C275&gt;1000000000,ROUND(C275,2)&lt;&gt;C275),LEN(C275)&gt;0),IF(ISNUMBER(D275),OR(D275&lt;0,D275&gt;1000000000,ROUND(D275,2)&lt;&gt;D275),LEN(D275)&gt;0),IF(ISNUMBER(E275),OR(E275&lt;0,E275&gt;1000000000,ROUND(E275,2)&lt;&gt;E275),LEN(E275)&gt;0),IF(ISNUMBER(F275),OR(F275&lt;0,F275&gt;1000000000,ROUND(F275,2)&lt;&gt;F275),LEN(F275)&gt;0),IF(ISNUMBER(G275),OR(G275&lt;0,G275&gt;1000000000,ROUND(G275,2)&lt;&gt;G275),LEN(G275)&gt;0),IF(ISNUMBER(H275),OR(H275&lt;0,H275&gt;1000000000,ROUND(H275,2)&lt;&gt;H275),LEN(H275)&gt;0),IF(ISNUMBER(I275),OR(I275&lt;0,I275&gt;1000000000,ROUND(I275,2)&lt;&gt;I275),LEN(I275)&gt;0),IF(ISNUMBER(J275),OR(J275&lt;0,J275&gt;1000000000,ROUND(J275,2)&lt;&gt;J275),LEN(J275)&gt;0),IF(ISNUMBER(K275),OR(K275&lt;0,K275&gt;1000000000,ROUND(K275,2)&lt;&gt;K275),LEN(K275)&gt;0),IF(ISNUMBER(L275),OR(L275&lt;0,L275&gt;1000000000,ROUND(L275,2)&lt;&gt;L275),LEN(L275)&gt;0),IF(ISNUMBER(M275),OR(M275&lt;0,M275&gt;1000000000,ROUND(M275,2)&lt;&gt;M275),LEN(M275)&gt;0)),"Перевірте факт",IF(OR(AND(LEN(B275)&gt;0,'Налаштування'!G7&lt;&gt;"Готово"),AND(LEN(C275)&gt;0,'Налаштування'!G8&lt;&gt;"Готово"),AND(LEN(D275)&gt;0,'Налаштування'!G9&lt;&gt;"Готово"),AND(LEN(E275)&gt;0,'Налаштування'!G10&lt;&gt;"Готово"),AND(LEN(F275)&gt;0,'Налаштування'!G11&lt;&gt;"Готово"),AND(LEN(G275)&gt;0,'Налаштування'!G12&lt;&gt;"Готово"),AND(LEN(H275)&gt;0,'Налаштування'!G13&lt;&gt;"Готово"),AND(LEN(I275)&gt;0,'Налаштування'!G14&lt;&gt;"Готово"),AND(LEN(J275)&gt;0,'Налаштування'!G15&lt;&gt;"Готово"),AND(LEN(K275)&gt;0,'Налаштування'!G16&lt;&gt;"Готово"),AND(LEN(L275)&gt;0,'Налаштування'!G17&lt;&gt;"Готово"),AND(LEN(M275)&gt;0,'Налаштування'!G18&lt;&gt;"Готово")),"Показник не налаштовано","Готово"))))</x:f>
      </x:c>
    </x:row>
    <x:row r="276">
      <x:c r="A276" s="14" t="n">
        <x:f>IF('Налаштування'!$C$4&lt;&gt;"Готово","",IF(YEAR(DATE('Налаштування'!$B$4,1,270))='Налаштування'!$B$4,DATE('Налаштування'!$B$4,1,270),""))</x:f>
        <x:v>46292</x:v>
      </x:c>
      <x:c r="B276" s="13"/>
      <x:c r="C276" s="13"/>
      <x:c r="D276" s="13"/>
      <x:c r="E276" s="13"/>
      <x:c r="F276" s="13"/>
      <x:c r="G276" s="13"/>
      <x:c r="H276" s="13"/>
      <x:c r="I276" s="13"/>
      <x:c r="J276" s="13"/>
      <x:c r="K276" s="13"/>
      <x:c r="L276" s="13"/>
      <x:c r="M276" s="13"/>
      <x:c r="N276" s="9" t="str">
        <x:f>IF(COUNTA(B276:M276)=0,"",IF(A276="","Дата поза роком",IF(OR(IF(ISNUMBER(B276),OR(B276&lt;0,B276&gt;1000000000,ROUND(B276,2)&lt;&gt;B276),LEN(B276)&gt;0),IF(ISNUMBER(C276),OR(C276&lt;0,C276&gt;1000000000,ROUND(C276,2)&lt;&gt;C276),LEN(C276)&gt;0),IF(ISNUMBER(D276),OR(D276&lt;0,D276&gt;1000000000,ROUND(D276,2)&lt;&gt;D276),LEN(D276)&gt;0),IF(ISNUMBER(E276),OR(E276&lt;0,E276&gt;1000000000,ROUND(E276,2)&lt;&gt;E276),LEN(E276)&gt;0),IF(ISNUMBER(F276),OR(F276&lt;0,F276&gt;1000000000,ROUND(F276,2)&lt;&gt;F276),LEN(F276)&gt;0),IF(ISNUMBER(G276),OR(G276&lt;0,G276&gt;1000000000,ROUND(G276,2)&lt;&gt;G276),LEN(G276)&gt;0),IF(ISNUMBER(H276),OR(H276&lt;0,H276&gt;1000000000,ROUND(H276,2)&lt;&gt;H276),LEN(H276)&gt;0),IF(ISNUMBER(I276),OR(I276&lt;0,I276&gt;1000000000,ROUND(I276,2)&lt;&gt;I276),LEN(I276)&gt;0),IF(ISNUMBER(J276),OR(J276&lt;0,J276&gt;1000000000,ROUND(J276,2)&lt;&gt;J276),LEN(J276)&gt;0),IF(ISNUMBER(K276),OR(K276&lt;0,K276&gt;1000000000,ROUND(K276,2)&lt;&gt;K276),LEN(K276)&gt;0),IF(ISNUMBER(L276),OR(L276&lt;0,L276&gt;1000000000,ROUND(L276,2)&lt;&gt;L276),LEN(L276)&gt;0),IF(ISNUMBER(M276),OR(M276&lt;0,M276&gt;1000000000,ROUND(M276,2)&lt;&gt;M276),LEN(M276)&gt;0)),"Перевірте факт",IF(OR(AND(LEN(B276)&gt;0,'Налаштування'!G7&lt;&gt;"Готово"),AND(LEN(C276)&gt;0,'Налаштування'!G8&lt;&gt;"Готово"),AND(LEN(D276)&gt;0,'Налаштування'!G9&lt;&gt;"Готово"),AND(LEN(E276)&gt;0,'Налаштування'!G10&lt;&gt;"Готово"),AND(LEN(F276)&gt;0,'Налаштування'!G11&lt;&gt;"Готово"),AND(LEN(G276)&gt;0,'Налаштування'!G12&lt;&gt;"Готово"),AND(LEN(H276)&gt;0,'Налаштування'!G13&lt;&gt;"Готово"),AND(LEN(I276)&gt;0,'Налаштування'!G14&lt;&gt;"Готово"),AND(LEN(J276)&gt;0,'Налаштування'!G15&lt;&gt;"Готово"),AND(LEN(K276)&gt;0,'Налаштування'!G16&lt;&gt;"Готово"),AND(LEN(L276)&gt;0,'Налаштування'!G17&lt;&gt;"Готово"),AND(LEN(M276)&gt;0,'Налаштування'!G18&lt;&gt;"Готово")),"Показник не налаштовано","Готово"))))</x:f>
      </x:c>
    </x:row>
    <x:row r="277">
      <x:c r="A277" s="14" t="n">
        <x:f>IF('Налаштування'!$C$4&lt;&gt;"Готово","",IF(YEAR(DATE('Налаштування'!$B$4,1,271))='Налаштування'!$B$4,DATE('Налаштування'!$B$4,1,271),""))</x:f>
        <x:v>46293</x:v>
      </x:c>
      <x:c r="B277" s="13"/>
      <x:c r="C277" s="13"/>
      <x:c r="D277" s="13"/>
      <x:c r="E277" s="13"/>
      <x:c r="F277" s="13"/>
      <x:c r="G277" s="13"/>
      <x:c r="H277" s="13"/>
      <x:c r="I277" s="13"/>
      <x:c r="J277" s="13"/>
      <x:c r="K277" s="13"/>
      <x:c r="L277" s="13"/>
      <x:c r="M277" s="13"/>
      <x:c r="N277" s="9" t="str">
        <x:f>IF(COUNTA(B277:M277)=0,"",IF(A277="","Дата поза роком",IF(OR(IF(ISNUMBER(B277),OR(B277&lt;0,B277&gt;1000000000,ROUND(B277,2)&lt;&gt;B277),LEN(B277)&gt;0),IF(ISNUMBER(C277),OR(C277&lt;0,C277&gt;1000000000,ROUND(C277,2)&lt;&gt;C277),LEN(C277)&gt;0),IF(ISNUMBER(D277),OR(D277&lt;0,D277&gt;1000000000,ROUND(D277,2)&lt;&gt;D277),LEN(D277)&gt;0),IF(ISNUMBER(E277),OR(E277&lt;0,E277&gt;1000000000,ROUND(E277,2)&lt;&gt;E277),LEN(E277)&gt;0),IF(ISNUMBER(F277),OR(F277&lt;0,F277&gt;1000000000,ROUND(F277,2)&lt;&gt;F277),LEN(F277)&gt;0),IF(ISNUMBER(G277),OR(G277&lt;0,G277&gt;1000000000,ROUND(G277,2)&lt;&gt;G277),LEN(G277)&gt;0),IF(ISNUMBER(H277),OR(H277&lt;0,H277&gt;1000000000,ROUND(H277,2)&lt;&gt;H277),LEN(H277)&gt;0),IF(ISNUMBER(I277),OR(I277&lt;0,I277&gt;1000000000,ROUND(I277,2)&lt;&gt;I277),LEN(I277)&gt;0),IF(ISNUMBER(J277),OR(J277&lt;0,J277&gt;1000000000,ROUND(J277,2)&lt;&gt;J277),LEN(J277)&gt;0),IF(ISNUMBER(K277),OR(K277&lt;0,K277&gt;1000000000,ROUND(K277,2)&lt;&gt;K277),LEN(K277)&gt;0),IF(ISNUMBER(L277),OR(L277&lt;0,L277&gt;1000000000,ROUND(L277,2)&lt;&gt;L277),LEN(L277)&gt;0),IF(ISNUMBER(M277),OR(M277&lt;0,M277&gt;1000000000,ROUND(M277,2)&lt;&gt;M277),LEN(M277)&gt;0)),"Перевірте факт",IF(OR(AND(LEN(B277)&gt;0,'Налаштування'!G7&lt;&gt;"Готово"),AND(LEN(C277)&gt;0,'Налаштування'!G8&lt;&gt;"Готово"),AND(LEN(D277)&gt;0,'Налаштування'!G9&lt;&gt;"Готово"),AND(LEN(E277)&gt;0,'Налаштування'!G10&lt;&gt;"Готово"),AND(LEN(F277)&gt;0,'Налаштування'!G11&lt;&gt;"Готово"),AND(LEN(G277)&gt;0,'Налаштування'!G12&lt;&gt;"Готово"),AND(LEN(H277)&gt;0,'Налаштування'!G13&lt;&gt;"Готово"),AND(LEN(I277)&gt;0,'Налаштування'!G14&lt;&gt;"Готово"),AND(LEN(J277)&gt;0,'Налаштування'!G15&lt;&gt;"Готово"),AND(LEN(K277)&gt;0,'Налаштування'!G16&lt;&gt;"Готово"),AND(LEN(L277)&gt;0,'Налаштування'!G17&lt;&gt;"Готово"),AND(LEN(M277)&gt;0,'Налаштування'!G18&lt;&gt;"Готово")),"Показник не налаштовано","Готово"))))</x:f>
      </x:c>
    </x:row>
    <x:row r="278">
      <x:c r="A278" s="14" t="n">
        <x:f>IF('Налаштування'!$C$4&lt;&gt;"Готово","",IF(YEAR(DATE('Налаштування'!$B$4,1,272))='Налаштування'!$B$4,DATE('Налаштування'!$B$4,1,272),""))</x:f>
        <x:v>46294</x:v>
      </x:c>
      <x:c r="B278" s="13"/>
      <x:c r="C278" s="13"/>
      <x:c r="D278" s="13"/>
      <x:c r="E278" s="13"/>
      <x:c r="F278" s="13"/>
      <x:c r="G278" s="13"/>
      <x:c r="H278" s="13"/>
      <x:c r="I278" s="13"/>
      <x:c r="J278" s="13"/>
      <x:c r="K278" s="13"/>
      <x:c r="L278" s="13"/>
      <x:c r="M278" s="13"/>
      <x:c r="N278" s="9" t="str">
        <x:f>IF(COUNTA(B278:M278)=0,"",IF(A278="","Дата поза роком",IF(OR(IF(ISNUMBER(B278),OR(B278&lt;0,B278&gt;1000000000,ROUND(B278,2)&lt;&gt;B278),LEN(B278)&gt;0),IF(ISNUMBER(C278),OR(C278&lt;0,C278&gt;1000000000,ROUND(C278,2)&lt;&gt;C278),LEN(C278)&gt;0),IF(ISNUMBER(D278),OR(D278&lt;0,D278&gt;1000000000,ROUND(D278,2)&lt;&gt;D278),LEN(D278)&gt;0),IF(ISNUMBER(E278),OR(E278&lt;0,E278&gt;1000000000,ROUND(E278,2)&lt;&gt;E278),LEN(E278)&gt;0),IF(ISNUMBER(F278),OR(F278&lt;0,F278&gt;1000000000,ROUND(F278,2)&lt;&gt;F278),LEN(F278)&gt;0),IF(ISNUMBER(G278),OR(G278&lt;0,G278&gt;1000000000,ROUND(G278,2)&lt;&gt;G278),LEN(G278)&gt;0),IF(ISNUMBER(H278),OR(H278&lt;0,H278&gt;1000000000,ROUND(H278,2)&lt;&gt;H278),LEN(H278)&gt;0),IF(ISNUMBER(I278),OR(I278&lt;0,I278&gt;1000000000,ROUND(I278,2)&lt;&gt;I278),LEN(I278)&gt;0),IF(ISNUMBER(J278),OR(J278&lt;0,J278&gt;1000000000,ROUND(J278,2)&lt;&gt;J278),LEN(J278)&gt;0),IF(ISNUMBER(K278),OR(K278&lt;0,K278&gt;1000000000,ROUND(K278,2)&lt;&gt;K278),LEN(K278)&gt;0),IF(ISNUMBER(L278),OR(L278&lt;0,L278&gt;1000000000,ROUND(L278,2)&lt;&gt;L278),LEN(L278)&gt;0),IF(ISNUMBER(M278),OR(M278&lt;0,M278&gt;1000000000,ROUND(M278,2)&lt;&gt;M278),LEN(M278)&gt;0)),"Перевірте факт",IF(OR(AND(LEN(B278)&gt;0,'Налаштування'!G7&lt;&gt;"Готово"),AND(LEN(C278)&gt;0,'Налаштування'!G8&lt;&gt;"Готово"),AND(LEN(D278)&gt;0,'Налаштування'!G9&lt;&gt;"Готово"),AND(LEN(E278)&gt;0,'Налаштування'!G10&lt;&gt;"Готово"),AND(LEN(F278)&gt;0,'Налаштування'!G11&lt;&gt;"Готово"),AND(LEN(G278)&gt;0,'Налаштування'!G12&lt;&gt;"Готово"),AND(LEN(H278)&gt;0,'Налаштування'!G13&lt;&gt;"Готово"),AND(LEN(I278)&gt;0,'Налаштування'!G14&lt;&gt;"Готово"),AND(LEN(J278)&gt;0,'Налаштування'!G15&lt;&gt;"Готово"),AND(LEN(K278)&gt;0,'Налаштування'!G16&lt;&gt;"Готово"),AND(LEN(L278)&gt;0,'Налаштування'!G17&lt;&gt;"Готово"),AND(LEN(M278)&gt;0,'Налаштування'!G18&lt;&gt;"Готово")),"Показник не налаштовано","Готово"))))</x:f>
      </x:c>
    </x:row>
    <x:row r="279">
      <x:c r="A279" s="14" t="n">
        <x:f>IF('Налаштування'!$C$4&lt;&gt;"Готово","",IF(YEAR(DATE('Налаштування'!$B$4,1,273))='Налаштування'!$B$4,DATE('Налаштування'!$B$4,1,273),""))</x:f>
        <x:v>46295</x:v>
      </x:c>
      <x:c r="B279" s="13"/>
      <x:c r="C279" s="13"/>
      <x:c r="D279" s="13"/>
      <x:c r="E279" s="13"/>
      <x:c r="F279" s="13"/>
      <x:c r="G279" s="13"/>
      <x:c r="H279" s="13"/>
      <x:c r="I279" s="13"/>
      <x:c r="J279" s="13"/>
      <x:c r="K279" s="13"/>
      <x:c r="L279" s="13"/>
      <x:c r="M279" s="13"/>
      <x:c r="N279" s="9" t="str">
        <x:f>IF(COUNTA(B279:M279)=0,"",IF(A279="","Дата поза роком",IF(OR(IF(ISNUMBER(B279),OR(B279&lt;0,B279&gt;1000000000,ROUND(B279,2)&lt;&gt;B279),LEN(B279)&gt;0),IF(ISNUMBER(C279),OR(C279&lt;0,C279&gt;1000000000,ROUND(C279,2)&lt;&gt;C279),LEN(C279)&gt;0),IF(ISNUMBER(D279),OR(D279&lt;0,D279&gt;1000000000,ROUND(D279,2)&lt;&gt;D279),LEN(D279)&gt;0),IF(ISNUMBER(E279),OR(E279&lt;0,E279&gt;1000000000,ROUND(E279,2)&lt;&gt;E279),LEN(E279)&gt;0),IF(ISNUMBER(F279),OR(F279&lt;0,F279&gt;1000000000,ROUND(F279,2)&lt;&gt;F279),LEN(F279)&gt;0),IF(ISNUMBER(G279),OR(G279&lt;0,G279&gt;1000000000,ROUND(G279,2)&lt;&gt;G279),LEN(G279)&gt;0),IF(ISNUMBER(H279),OR(H279&lt;0,H279&gt;1000000000,ROUND(H279,2)&lt;&gt;H279),LEN(H279)&gt;0),IF(ISNUMBER(I279),OR(I279&lt;0,I279&gt;1000000000,ROUND(I279,2)&lt;&gt;I279),LEN(I279)&gt;0),IF(ISNUMBER(J279),OR(J279&lt;0,J279&gt;1000000000,ROUND(J279,2)&lt;&gt;J279),LEN(J279)&gt;0),IF(ISNUMBER(K279),OR(K279&lt;0,K279&gt;1000000000,ROUND(K279,2)&lt;&gt;K279),LEN(K279)&gt;0),IF(ISNUMBER(L279),OR(L279&lt;0,L279&gt;1000000000,ROUND(L279,2)&lt;&gt;L279),LEN(L279)&gt;0),IF(ISNUMBER(M279),OR(M279&lt;0,M279&gt;1000000000,ROUND(M279,2)&lt;&gt;M279),LEN(M279)&gt;0)),"Перевірте факт",IF(OR(AND(LEN(B279)&gt;0,'Налаштування'!G7&lt;&gt;"Готово"),AND(LEN(C279)&gt;0,'Налаштування'!G8&lt;&gt;"Готово"),AND(LEN(D279)&gt;0,'Налаштування'!G9&lt;&gt;"Готово"),AND(LEN(E279)&gt;0,'Налаштування'!G10&lt;&gt;"Готово"),AND(LEN(F279)&gt;0,'Налаштування'!G11&lt;&gt;"Готово"),AND(LEN(G279)&gt;0,'Налаштування'!G12&lt;&gt;"Готово"),AND(LEN(H279)&gt;0,'Налаштування'!G13&lt;&gt;"Готово"),AND(LEN(I279)&gt;0,'Налаштування'!G14&lt;&gt;"Готово"),AND(LEN(J279)&gt;0,'Налаштування'!G15&lt;&gt;"Готово"),AND(LEN(K279)&gt;0,'Налаштування'!G16&lt;&gt;"Готово"),AND(LEN(L279)&gt;0,'Налаштування'!G17&lt;&gt;"Готово"),AND(LEN(M279)&gt;0,'Налаштування'!G18&lt;&gt;"Готово")),"Показник не налаштовано","Готово"))))</x:f>
      </x:c>
    </x:row>
    <x:row r="280">
      <x:c r="A280" s="14" t="n">
        <x:f>IF('Налаштування'!$C$4&lt;&gt;"Готово","",IF(YEAR(DATE('Налаштування'!$B$4,1,274))='Налаштування'!$B$4,DATE('Налаштування'!$B$4,1,274),""))</x:f>
        <x:v>46296</x:v>
      </x:c>
      <x:c r="B280" s="13"/>
      <x:c r="C280" s="13"/>
      <x:c r="D280" s="13"/>
      <x:c r="E280" s="13"/>
      <x:c r="F280" s="13"/>
      <x:c r="G280" s="13"/>
      <x:c r="H280" s="13"/>
      <x:c r="I280" s="13"/>
      <x:c r="J280" s="13"/>
      <x:c r="K280" s="13"/>
      <x:c r="L280" s="13"/>
      <x:c r="M280" s="13"/>
      <x:c r="N280" s="9" t="str">
        <x:f>IF(COUNTA(B280:M280)=0,"",IF(A280="","Дата поза роком",IF(OR(IF(ISNUMBER(B280),OR(B280&lt;0,B280&gt;1000000000,ROUND(B280,2)&lt;&gt;B280),LEN(B280)&gt;0),IF(ISNUMBER(C280),OR(C280&lt;0,C280&gt;1000000000,ROUND(C280,2)&lt;&gt;C280),LEN(C280)&gt;0),IF(ISNUMBER(D280),OR(D280&lt;0,D280&gt;1000000000,ROUND(D280,2)&lt;&gt;D280),LEN(D280)&gt;0),IF(ISNUMBER(E280),OR(E280&lt;0,E280&gt;1000000000,ROUND(E280,2)&lt;&gt;E280),LEN(E280)&gt;0),IF(ISNUMBER(F280),OR(F280&lt;0,F280&gt;1000000000,ROUND(F280,2)&lt;&gt;F280),LEN(F280)&gt;0),IF(ISNUMBER(G280),OR(G280&lt;0,G280&gt;1000000000,ROUND(G280,2)&lt;&gt;G280),LEN(G280)&gt;0),IF(ISNUMBER(H280),OR(H280&lt;0,H280&gt;1000000000,ROUND(H280,2)&lt;&gt;H280),LEN(H280)&gt;0),IF(ISNUMBER(I280),OR(I280&lt;0,I280&gt;1000000000,ROUND(I280,2)&lt;&gt;I280),LEN(I280)&gt;0),IF(ISNUMBER(J280),OR(J280&lt;0,J280&gt;1000000000,ROUND(J280,2)&lt;&gt;J280),LEN(J280)&gt;0),IF(ISNUMBER(K280),OR(K280&lt;0,K280&gt;1000000000,ROUND(K280,2)&lt;&gt;K280),LEN(K280)&gt;0),IF(ISNUMBER(L280),OR(L280&lt;0,L280&gt;1000000000,ROUND(L280,2)&lt;&gt;L280),LEN(L280)&gt;0),IF(ISNUMBER(M280),OR(M280&lt;0,M280&gt;1000000000,ROUND(M280,2)&lt;&gt;M280),LEN(M280)&gt;0)),"Перевірте факт",IF(OR(AND(LEN(B280)&gt;0,'Налаштування'!G7&lt;&gt;"Готово"),AND(LEN(C280)&gt;0,'Налаштування'!G8&lt;&gt;"Готово"),AND(LEN(D280)&gt;0,'Налаштування'!G9&lt;&gt;"Готово"),AND(LEN(E280)&gt;0,'Налаштування'!G10&lt;&gt;"Готово"),AND(LEN(F280)&gt;0,'Налаштування'!G11&lt;&gt;"Готово"),AND(LEN(G280)&gt;0,'Налаштування'!G12&lt;&gt;"Готово"),AND(LEN(H280)&gt;0,'Налаштування'!G13&lt;&gt;"Готово"),AND(LEN(I280)&gt;0,'Налаштування'!G14&lt;&gt;"Готово"),AND(LEN(J280)&gt;0,'Налаштування'!G15&lt;&gt;"Готово"),AND(LEN(K280)&gt;0,'Налаштування'!G16&lt;&gt;"Готово"),AND(LEN(L280)&gt;0,'Налаштування'!G17&lt;&gt;"Готово"),AND(LEN(M280)&gt;0,'Налаштування'!G18&lt;&gt;"Готово")),"Показник не налаштовано","Готово"))))</x:f>
      </x:c>
    </x:row>
    <x:row r="281">
      <x:c r="A281" s="14" t="n">
        <x:f>IF('Налаштування'!$C$4&lt;&gt;"Готово","",IF(YEAR(DATE('Налаштування'!$B$4,1,275))='Налаштування'!$B$4,DATE('Налаштування'!$B$4,1,275),""))</x:f>
        <x:v>46297</x:v>
      </x:c>
      <x:c r="B281" s="13"/>
      <x:c r="C281" s="13"/>
      <x:c r="D281" s="13"/>
      <x:c r="E281" s="13"/>
      <x:c r="F281" s="13"/>
      <x:c r="G281" s="13"/>
      <x:c r="H281" s="13"/>
      <x:c r="I281" s="13"/>
      <x:c r="J281" s="13"/>
      <x:c r="K281" s="13"/>
      <x:c r="L281" s="13"/>
      <x:c r="M281" s="13"/>
      <x:c r="N281" s="9" t="str">
        <x:f>IF(COUNTA(B281:M281)=0,"",IF(A281="","Дата поза роком",IF(OR(IF(ISNUMBER(B281),OR(B281&lt;0,B281&gt;1000000000,ROUND(B281,2)&lt;&gt;B281),LEN(B281)&gt;0),IF(ISNUMBER(C281),OR(C281&lt;0,C281&gt;1000000000,ROUND(C281,2)&lt;&gt;C281),LEN(C281)&gt;0),IF(ISNUMBER(D281),OR(D281&lt;0,D281&gt;1000000000,ROUND(D281,2)&lt;&gt;D281),LEN(D281)&gt;0),IF(ISNUMBER(E281),OR(E281&lt;0,E281&gt;1000000000,ROUND(E281,2)&lt;&gt;E281),LEN(E281)&gt;0),IF(ISNUMBER(F281),OR(F281&lt;0,F281&gt;1000000000,ROUND(F281,2)&lt;&gt;F281),LEN(F281)&gt;0),IF(ISNUMBER(G281),OR(G281&lt;0,G281&gt;1000000000,ROUND(G281,2)&lt;&gt;G281),LEN(G281)&gt;0),IF(ISNUMBER(H281),OR(H281&lt;0,H281&gt;1000000000,ROUND(H281,2)&lt;&gt;H281),LEN(H281)&gt;0),IF(ISNUMBER(I281),OR(I281&lt;0,I281&gt;1000000000,ROUND(I281,2)&lt;&gt;I281),LEN(I281)&gt;0),IF(ISNUMBER(J281),OR(J281&lt;0,J281&gt;1000000000,ROUND(J281,2)&lt;&gt;J281),LEN(J281)&gt;0),IF(ISNUMBER(K281),OR(K281&lt;0,K281&gt;1000000000,ROUND(K281,2)&lt;&gt;K281),LEN(K281)&gt;0),IF(ISNUMBER(L281),OR(L281&lt;0,L281&gt;1000000000,ROUND(L281,2)&lt;&gt;L281),LEN(L281)&gt;0),IF(ISNUMBER(M281),OR(M281&lt;0,M281&gt;1000000000,ROUND(M281,2)&lt;&gt;M281),LEN(M281)&gt;0)),"Перевірте факт",IF(OR(AND(LEN(B281)&gt;0,'Налаштування'!G7&lt;&gt;"Готово"),AND(LEN(C281)&gt;0,'Налаштування'!G8&lt;&gt;"Готово"),AND(LEN(D281)&gt;0,'Налаштування'!G9&lt;&gt;"Готово"),AND(LEN(E281)&gt;0,'Налаштування'!G10&lt;&gt;"Готово"),AND(LEN(F281)&gt;0,'Налаштування'!G11&lt;&gt;"Готово"),AND(LEN(G281)&gt;0,'Налаштування'!G12&lt;&gt;"Готово"),AND(LEN(H281)&gt;0,'Налаштування'!G13&lt;&gt;"Готово"),AND(LEN(I281)&gt;0,'Налаштування'!G14&lt;&gt;"Готово"),AND(LEN(J281)&gt;0,'Налаштування'!G15&lt;&gt;"Готово"),AND(LEN(K281)&gt;0,'Налаштування'!G16&lt;&gt;"Готово"),AND(LEN(L281)&gt;0,'Налаштування'!G17&lt;&gt;"Готово"),AND(LEN(M281)&gt;0,'Налаштування'!G18&lt;&gt;"Готово")),"Показник не налаштовано","Готово"))))</x:f>
      </x:c>
    </x:row>
    <x:row r="282">
      <x:c r="A282" s="14" t="n">
        <x:f>IF('Налаштування'!$C$4&lt;&gt;"Готово","",IF(YEAR(DATE('Налаштування'!$B$4,1,276))='Налаштування'!$B$4,DATE('Налаштування'!$B$4,1,276),""))</x:f>
        <x:v>46298</x:v>
      </x:c>
      <x:c r="B282" s="13"/>
      <x:c r="C282" s="13"/>
      <x:c r="D282" s="13"/>
      <x:c r="E282" s="13"/>
      <x:c r="F282" s="13"/>
      <x:c r="G282" s="13"/>
      <x:c r="H282" s="13"/>
      <x:c r="I282" s="13"/>
      <x:c r="J282" s="13"/>
      <x:c r="K282" s="13"/>
      <x:c r="L282" s="13"/>
      <x:c r="M282" s="13"/>
      <x:c r="N282" s="9" t="str">
        <x:f>IF(COUNTA(B282:M282)=0,"",IF(A282="","Дата поза роком",IF(OR(IF(ISNUMBER(B282),OR(B282&lt;0,B282&gt;1000000000,ROUND(B282,2)&lt;&gt;B282),LEN(B282)&gt;0),IF(ISNUMBER(C282),OR(C282&lt;0,C282&gt;1000000000,ROUND(C282,2)&lt;&gt;C282),LEN(C282)&gt;0),IF(ISNUMBER(D282),OR(D282&lt;0,D282&gt;1000000000,ROUND(D282,2)&lt;&gt;D282),LEN(D282)&gt;0),IF(ISNUMBER(E282),OR(E282&lt;0,E282&gt;1000000000,ROUND(E282,2)&lt;&gt;E282),LEN(E282)&gt;0),IF(ISNUMBER(F282),OR(F282&lt;0,F282&gt;1000000000,ROUND(F282,2)&lt;&gt;F282),LEN(F282)&gt;0),IF(ISNUMBER(G282),OR(G282&lt;0,G282&gt;1000000000,ROUND(G282,2)&lt;&gt;G282),LEN(G282)&gt;0),IF(ISNUMBER(H282),OR(H282&lt;0,H282&gt;1000000000,ROUND(H282,2)&lt;&gt;H282),LEN(H282)&gt;0),IF(ISNUMBER(I282),OR(I282&lt;0,I282&gt;1000000000,ROUND(I282,2)&lt;&gt;I282),LEN(I282)&gt;0),IF(ISNUMBER(J282),OR(J282&lt;0,J282&gt;1000000000,ROUND(J282,2)&lt;&gt;J282),LEN(J282)&gt;0),IF(ISNUMBER(K282),OR(K282&lt;0,K282&gt;1000000000,ROUND(K282,2)&lt;&gt;K282),LEN(K282)&gt;0),IF(ISNUMBER(L282),OR(L282&lt;0,L282&gt;1000000000,ROUND(L282,2)&lt;&gt;L282),LEN(L282)&gt;0),IF(ISNUMBER(M282),OR(M282&lt;0,M282&gt;1000000000,ROUND(M282,2)&lt;&gt;M282),LEN(M282)&gt;0)),"Перевірте факт",IF(OR(AND(LEN(B282)&gt;0,'Налаштування'!G7&lt;&gt;"Готово"),AND(LEN(C282)&gt;0,'Налаштування'!G8&lt;&gt;"Готово"),AND(LEN(D282)&gt;0,'Налаштування'!G9&lt;&gt;"Готово"),AND(LEN(E282)&gt;0,'Налаштування'!G10&lt;&gt;"Готово"),AND(LEN(F282)&gt;0,'Налаштування'!G11&lt;&gt;"Готово"),AND(LEN(G282)&gt;0,'Налаштування'!G12&lt;&gt;"Готово"),AND(LEN(H282)&gt;0,'Налаштування'!G13&lt;&gt;"Готово"),AND(LEN(I282)&gt;0,'Налаштування'!G14&lt;&gt;"Готово"),AND(LEN(J282)&gt;0,'Налаштування'!G15&lt;&gt;"Готово"),AND(LEN(K282)&gt;0,'Налаштування'!G16&lt;&gt;"Готово"),AND(LEN(L282)&gt;0,'Налаштування'!G17&lt;&gt;"Готово"),AND(LEN(M282)&gt;0,'Налаштування'!G18&lt;&gt;"Готово")),"Показник не налаштовано","Готово"))))</x:f>
      </x:c>
    </x:row>
    <x:row r="283">
      <x:c r="A283" s="14" t="n">
        <x:f>IF('Налаштування'!$C$4&lt;&gt;"Готово","",IF(YEAR(DATE('Налаштування'!$B$4,1,277))='Налаштування'!$B$4,DATE('Налаштування'!$B$4,1,277),""))</x:f>
        <x:v>46299</x:v>
      </x:c>
      <x:c r="B283" s="13"/>
      <x:c r="C283" s="13"/>
      <x:c r="D283" s="13"/>
      <x:c r="E283" s="13"/>
      <x:c r="F283" s="13"/>
      <x:c r="G283" s="13"/>
      <x:c r="H283" s="13"/>
      <x:c r="I283" s="13"/>
      <x:c r="J283" s="13"/>
      <x:c r="K283" s="13"/>
      <x:c r="L283" s="13"/>
      <x:c r="M283" s="13"/>
      <x:c r="N283" s="9" t="str">
        <x:f>IF(COUNTA(B283:M283)=0,"",IF(A283="","Дата поза роком",IF(OR(IF(ISNUMBER(B283),OR(B283&lt;0,B283&gt;1000000000,ROUND(B283,2)&lt;&gt;B283),LEN(B283)&gt;0),IF(ISNUMBER(C283),OR(C283&lt;0,C283&gt;1000000000,ROUND(C283,2)&lt;&gt;C283),LEN(C283)&gt;0),IF(ISNUMBER(D283),OR(D283&lt;0,D283&gt;1000000000,ROUND(D283,2)&lt;&gt;D283),LEN(D283)&gt;0),IF(ISNUMBER(E283),OR(E283&lt;0,E283&gt;1000000000,ROUND(E283,2)&lt;&gt;E283),LEN(E283)&gt;0),IF(ISNUMBER(F283),OR(F283&lt;0,F283&gt;1000000000,ROUND(F283,2)&lt;&gt;F283),LEN(F283)&gt;0),IF(ISNUMBER(G283),OR(G283&lt;0,G283&gt;1000000000,ROUND(G283,2)&lt;&gt;G283),LEN(G283)&gt;0),IF(ISNUMBER(H283),OR(H283&lt;0,H283&gt;1000000000,ROUND(H283,2)&lt;&gt;H283),LEN(H283)&gt;0),IF(ISNUMBER(I283),OR(I283&lt;0,I283&gt;1000000000,ROUND(I283,2)&lt;&gt;I283),LEN(I283)&gt;0),IF(ISNUMBER(J283),OR(J283&lt;0,J283&gt;1000000000,ROUND(J283,2)&lt;&gt;J283),LEN(J283)&gt;0),IF(ISNUMBER(K283),OR(K283&lt;0,K283&gt;1000000000,ROUND(K283,2)&lt;&gt;K283),LEN(K283)&gt;0),IF(ISNUMBER(L283),OR(L283&lt;0,L283&gt;1000000000,ROUND(L283,2)&lt;&gt;L283),LEN(L283)&gt;0),IF(ISNUMBER(M283),OR(M283&lt;0,M283&gt;1000000000,ROUND(M283,2)&lt;&gt;M283),LEN(M283)&gt;0)),"Перевірте факт",IF(OR(AND(LEN(B283)&gt;0,'Налаштування'!G7&lt;&gt;"Готово"),AND(LEN(C283)&gt;0,'Налаштування'!G8&lt;&gt;"Готово"),AND(LEN(D283)&gt;0,'Налаштування'!G9&lt;&gt;"Готово"),AND(LEN(E283)&gt;0,'Налаштування'!G10&lt;&gt;"Готово"),AND(LEN(F283)&gt;0,'Налаштування'!G11&lt;&gt;"Готово"),AND(LEN(G283)&gt;0,'Налаштування'!G12&lt;&gt;"Готово"),AND(LEN(H283)&gt;0,'Налаштування'!G13&lt;&gt;"Готово"),AND(LEN(I283)&gt;0,'Налаштування'!G14&lt;&gt;"Готово"),AND(LEN(J283)&gt;0,'Налаштування'!G15&lt;&gt;"Готово"),AND(LEN(K283)&gt;0,'Налаштування'!G16&lt;&gt;"Готово"),AND(LEN(L283)&gt;0,'Налаштування'!G17&lt;&gt;"Готово"),AND(LEN(M283)&gt;0,'Налаштування'!G18&lt;&gt;"Готово")),"Показник не налаштовано","Готово"))))</x:f>
      </x:c>
    </x:row>
    <x:row r="284">
      <x:c r="A284" s="14" t="n">
        <x:f>IF('Налаштування'!$C$4&lt;&gt;"Готово","",IF(YEAR(DATE('Налаштування'!$B$4,1,278))='Налаштування'!$B$4,DATE('Налаштування'!$B$4,1,278),""))</x:f>
        <x:v>46300</x:v>
      </x:c>
      <x:c r="B284" s="13"/>
      <x:c r="C284" s="13"/>
      <x:c r="D284" s="13"/>
      <x:c r="E284" s="13"/>
      <x:c r="F284" s="13"/>
      <x:c r="G284" s="13"/>
      <x:c r="H284" s="13"/>
      <x:c r="I284" s="13"/>
      <x:c r="J284" s="13"/>
      <x:c r="K284" s="13"/>
      <x:c r="L284" s="13"/>
      <x:c r="M284" s="13"/>
      <x:c r="N284" s="9" t="str">
        <x:f>IF(COUNTA(B284:M284)=0,"",IF(A284="","Дата поза роком",IF(OR(IF(ISNUMBER(B284),OR(B284&lt;0,B284&gt;1000000000,ROUND(B284,2)&lt;&gt;B284),LEN(B284)&gt;0),IF(ISNUMBER(C284),OR(C284&lt;0,C284&gt;1000000000,ROUND(C284,2)&lt;&gt;C284),LEN(C284)&gt;0),IF(ISNUMBER(D284),OR(D284&lt;0,D284&gt;1000000000,ROUND(D284,2)&lt;&gt;D284),LEN(D284)&gt;0),IF(ISNUMBER(E284),OR(E284&lt;0,E284&gt;1000000000,ROUND(E284,2)&lt;&gt;E284),LEN(E284)&gt;0),IF(ISNUMBER(F284),OR(F284&lt;0,F284&gt;1000000000,ROUND(F284,2)&lt;&gt;F284),LEN(F284)&gt;0),IF(ISNUMBER(G284),OR(G284&lt;0,G284&gt;1000000000,ROUND(G284,2)&lt;&gt;G284),LEN(G284)&gt;0),IF(ISNUMBER(H284),OR(H284&lt;0,H284&gt;1000000000,ROUND(H284,2)&lt;&gt;H284),LEN(H284)&gt;0),IF(ISNUMBER(I284),OR(I284&lt;0,I284&gt;1000000000,ROUND(I284,2)&lt;&gt;I284),LEN(I284)&gt;0),IF(ISNUMBER(J284),OR(J284&lt;0,J284&gt;1000000000,ROUND(J284,2)&lt;&gt;J284),LEN(J284)&gt;0),IF(ISNUMBER(K284),OR(K284&lt;0,K284&gt;1000000000,ROUND(K284,2)&lt;&gt;K284),LEN(K284)&gt;0),IF(ISNUMBER(L284),OR(L284&lt;0,L284&gt;1000000000,ROUND(L284,2)&lt;&gt;L284),LEN(L284)&gt;0),IF(ISNUMBER(M284),OR(M284&lt;0,M284&gt;1000000000,ROUND(M284,2)&lt;&gt;M284),LEN(M284)&gt;0)),"Перевірте факт",IF(OR(AND(LEN(B284)&gt;0,'Налаштування'!G7&lt;&gt;"Готово"),AND(LEN(C284)&gt;0,'Налаштування'!G8&lt;&gt;"Готово"),AND(LEN(D284)&gt;0,'Налаштування'!G9&lt;&gt;"Готово"),AND(LEN(E284)&gt;0,'Налаштування'!G10&lt;&gt;"Готово"),AND(LEN(F284)&gt;0,'Налаштування'!G11&lt;&gt;"Готово"),AND(LEN(G284)&gt;0,'Налаштування'!G12&lt;&gt;"Готово"),AND(LEN(H284)&gt;0,'Налаштування'!G13&lt;&gt;"Готово"),AND(LEN(I284)&gt;0,'Налаштування'!G14&lt;&gt;"Готово"),AND(LEN(J284)&gt;0,'Налаштування'!G15&lt;&gt;"Готово"),AND(LEN(K284)&gt;0,'Налаштування'!G16&lt;&gt;"Готово"),AND(LEN(L284)&gt;0,'Налаштування'!G17&lt;&gt;"Готово"),AND(LEN(M284)&gt;0,'Налаштування'!G18&lt;&gt;"Готово")),"Показник не налаштовано","Готово"))))</x:f>
      </x:c>
    </x:row>
    <x:row r="285">
      <x:c r="A285" s="14" t="n">
        <x:f>IF('Налаштування'!$C$4&lt;&gt;"Готово","",IF(YEAR(DATE('Налаштування'!$B$4,1,279))='Налаштування'!$B$4,DATE('Налаштування'!$B$4,1,279),""))</x:f>
        <x:v>46301</x:v>
      </x:c>
      <x:c r="B285" s="13"/>
      <x:c r="C285" s="13"/>
      <x:c r="D285" s="13"/>
      <x:c r="E285" s="13"/>
      <x:c r="F285" s="13"/>
      <x:c r="G285" s="13"/>
      <x:c r="H285" s="13"/>
      <x:c r="I285" s="13"/>
      <x:c r="J285" s="13"/>
      <x:c r="K285" s="13"/>
      <x:c r="L285" s="13"/>
      <x:c r="M285" s="13"/>
      <x:c r="N285" s="9" t="str">
        <x:f>IF(COUNTA(B285:M285)=0,"",IF(A285="","Дата поза роком",IF(OR(IF(ISNUMBER(B285),OR(B285&lt;0,B285&gt;1000000000,ROUND(B285,2)&lt;&gt;B285),LEN(B285)&gt;0),IF(ISNUMBER(C285),OR(C285&lt;0,C285&gt;1000000000,ROUND(C285,2)&lt;&gt;C285),LEN(C285)&gt;0),IF(ISNUMBER(D285),OR(D285&lt;0,D285&gt;1000000000,ROUND(D285,2)&lt;&gt;D285),LEN(D285)&gt;0),IF(ISNUMBER(E285),OR(E285&lt;0,E285&gt;1000000000,ROUND(E285,2)&lt;&gt;E285),LEN(E285)&gt;0),IF(ISNUMBER(F285),OR(F285&lt;0,F285&gt;1000000000,ROUND(F285,2)&lt;&gt;F285),LEN(F285)&gt;0),IF(ISNUMBER(G285),OR(G285&lt;0,G285&gt;1000000000,ROUND(G285,2)&lt;&gt;G285),LEN(G285)&gt;0),IF(ISNUMBER(H285),OR(H285&lt;0,H285&gt;1000000000,ROUND(H285,2)&lt;&gt;H285),LEN(H285)&gt;0),IF(ISNUMBER(I285),OR(I285&lt;0,I285&gt;1000000000,ROUND(I285,2)&lt;&gt;I285),LEN(I285)&gt;0),IF(ISNUMBER(J285),OR(J285&lt;0,J285&gt;1000000000,ROUND(J285,2)&lt;&gt;J285),LEN(J285)&gt;0),IF(ISNUMBER(K285),OR(K285&lt;0,K285&gt;1000000000,ROUND(K285,2)&lt;&gt;K285),LEN(K285)&gt;0),IF(ISNUMBER(L285),OR(L285&lt;0,L285&gt;1000000000,ROUND(L285,2)&lt;&gt;L285),LEN(L285)&gt;0),IF(ISNUMBER(M285),OR(M285&lt;0,M285&gt;1000000000,ROUND(M285,2)&lt;&gt;M285),LEN(M285)&gt;0)),"Перевірте факт",IF(OR(AND(LEN(B285)&gt;0,'Налаштування'!G7&lt;&gt;"Готово"),AND(LEN(C285)&gt;0,'Налаштування'!G8&lt;&gt;"Готово"),AND(LEN(D285)&gt;0,'Налаштування'!G9&lt;&gt;"Готово"),AND(LEN(E285)&gt;0,'Налаштування'!G10&lt;&gt;"Готово"),AND(LEN(F285)&gt;0,'Налаштування'!G11&lt;&gt;"Готово"),AND(LEN(G285)&gt;0,'Налаштування'!G12&lt;&gt;"Готово"),AND(LEN(H285)&gt;0,'Налаштування'!G13&lt;&gt;"Готово"),AND(LEN(I285)&gt;0,'Налаштування'!G14&lt;&gt;"Готово"),AND(LEN(J285)&gt;0,'Налаштування'!G15&lt;&gt;"Готово"),AND(LEN(K285)&gt;0,'Налаштування'!G16&lt;&gt;"Готово"),AND(LEN(L285)&gt;0,'Налаштування'!G17&lt;&gt;"Готово"),AND(LEN(M285)&gt;0,'Налаштування'!G18&lt;&gt;"Готово")),"Показник не налаштовано","Готово"))))</x:f>
      </x:c>
    </x:row>
    <x:row r="286">
      <x:c r="A286" s="14" t="n">
        <x:f>IF('Налаштування'!$C$4&lt;&gt;"Готово","",IF(YEAR(DATE('Налаштування'!$B$4,1,280))='Налаштування'!$B$4,DATE('Налаштування'!$B$4,1,280),""))</x:f>
        <x:v>46302</x:v>
      </x:c>
      <x:c r="B286" s="13"/>
      <x:c r="C286" s="13"/>
      <x:c r="D286" s="13"/>
      <x:c r="E286" s="13"/>
      <x:c r="F286" s="13"/>
      <x:c r="G286" s="13"/>
      <x:c r="H286" s="13"/>
      <x:c r="I286" s="13"/>
      <x:c r="J286" s="13"/>
      <x:c r="K286" s="13"/>
      <x:c r="L286" s="13"/>
      <x:c r="M286" s="13"/>
      <x:c r="N286" s="9" t="str">
        <x:f>IF(COUNTA(B286:M286)=0,"",IF(A286="","Дата поза роком",IF(OR(IF(ISNUMBER(B286),OR(B286&lt;0,B286&gt;1000000000,ROUND(B286,2)&lt;&gt;B286),LEN(B286)&gt;0),IF(ISNUMBER(C286),OR(C286&lt;0,C286&gt;1000000000,ROUND(C286,2)&lt;&gt;C286),LEN(C286)&gt;0),IF(ISNUMBER(D286),OR(D286&lt;0,D286&gt;1000000000,ROUND(D286,2)&lt;&gt;D286),LEN(D286)&gt;0),IF(ISNUMBER(E286),OR(E286&lt;0,E286&gt;1000000000,ROUND(E286,2)&lt;&gt;E286),LEN(E286)&gt;0),IF(ISNUMBER(F286),OR(F286&lt;0,F286&gt;1000000000,ROUND(F286,2)&lt;&gt;F286),LEN(F286)&gt;0),IF(ISNUMBER(G286),OR(G286&lt;0,G286&gt;1000000000,ROUND(G286,2)&lt;&gt;G286),LEN(G286)&gt;0),IF(ISNUMBER(H286),OR(H286&lt;0,H286&gt;1000000000,ROUND(H286,2)&lt;&gt;H286),LEN(H286)&gt;0),IF(ISNUMBER(I286),OR(I286&lt;0,I286&gt;1000000000,ROUND(I286,2)&lt;&gt;I286),LEN(I286)&gt;0),IF(ISNUMBER(J286),OR(J286&lt;0,J286&gt;1000000000,ROUND(J286,2)&lt;&gt;J286),LEN(J286)&gt;0),IF(ISNUMBER(K286),OR(K286&lt;0,K286&gt;1000000000,ROUND(K286,2)&lt;&gt;K286),LEN(K286)&gt;0),IF(ISNUMBER(L286),OR(L286&lt;0,L286&gt;1000000000,ROUND(L286,2)&lt;&gt;L286),LEN(L286)&gt;0),IF(ISNUMBER(M286),OR(M286&lt;0,M286&gt;1000000000,ROUND(M286,2)&lt;&gt;M286),LEN(M286)&gt;0)),"Перевірте факт",IF(OR(AND(LEN(B286)&gt;0,'Налаштування'!G7&lt;&gt;"Готово"),AND(LEN(C286)&gt;0,'Налаштування'!G8&lt;&gt;"Готово"),AND(LEN(D286)&gt;0,'Налаштування'!G9&lt;&gt;"Готово"),AND(LEN(E286)&gt;0,'Налаштування'!G10&lt;&gt;"Готово"),AND(LEN(F286)&gt;0,'Налаштування'!G11&lt;&gt;"Готово"),AND(LEN(G286)&gt;0,'Налаштування'!G12&lt;&gt;"Готово"),AND(LEN(H286)&gt;0,'Налаштування'!G13&lt;&gt;"Готово"),AND(LEN(I286)&gt;0,'Налаштування'!G14&lt;&gt;"Готово"),AND(LEN(J286)&gt;0,'Налаштування'!G15&lt;&gt;"Готово"),AND(LEN(K286)&gt;0,'Налаштування'!G16&lt;&gt;"Готово"),AND(LEN(L286)&gt;0,'Налаштування'!G17&lt;&gt;"Готово"),AND(LEN(M286)&gt;0,'Налаштування'!G18&lt;&gt;"Готово")),"Показник не налаштовано","Готово"))))</x:f>
      </x:c>
    </x:row>
    <x:row r="287">
      <x:c r="A287" s="14" t="n">
        <x:f>IF('Налаштування'!$C$4&lt;&gt;"Готово","",IF(YEAR(DATE('Налаштування'!$B$4,1,281))='Налаштування'!$B$4,DATE('Налаштування'!$B$4,1,281),""))</x:f>
        <x:v>46303</x:v>
      </x:c>
      <x:c r="B287" s="13"/>
      <x:c r="C287" s="13"/>
      <x:c r="D287" s="13"/>
      <x:c r="E287" s="13"/>
      <x:c r="F287" s="13"/>
      <x:c r="G287" s="13"/>
      <x:c r="H287" s="13"/>
      <x:c r="I287" s="13"/>
      <x:c r="J287" s="13"/>
      <x:c r="K287" s="13"/>
      <x:c r="L287" s="13"/>
      <x:c r="M287" s="13"/>
      <x:c r="N287" s="9" t="str">
        <x:f>IF(COUNTA(B287:M287)=0,"",IF(A287="","Дата поза роком",IF(OR(IF(ISNUMBER(B287),OR(B287&lt;0,B287&gt;1000000000,ROUND(B287,2)&lt;&gt;B287),LEN(B287)&gt;0),IF(ISNUMBER(C287),OR(C287&lt;0,C287&gt;1000000000,ROUND(C287,2)&lt;&gt;C287),LEN(C287)&gt;0),IF(ISNUMBER(D287),OR(D287&lt;0,D287&gt;1000000000,ROUND(D287,2)&lt;&gt;D287),LEN(D287)&gt;0),IF(ISNUMBER(E287),OR(E287&lt;0,E287&gt;1000000000,ROUND(E287,2)&lt;&gt;E287),LEN(E287)&gt;0),IF(ISNUMBER(F287),OR(F287&lt;0,F287&gt;1000000000,ROUND(F287,2)&lt;&gt;F287),LEN(F287)&gt;0),IF(ISNUMBER(G287),OR(G287&lt;0,G287&gt;1000000000,ROUND(G287,2)&lt;&gt;G287),LEN(G287)&gt;0),IF(ISNUMBER(H287),OR(H287&lt;0,H287&gt;1000000000,ROUND(H287,2)&lt;&gt;H287),LEN(H287)&gt;0),IF(ISNUMBER(I287),OR(I287&lt;0,I287&gt;1000000000,ROUND(I287,2)&lt;&gt;I287),LEN(I287)&gt;0),IF(ISNUMBER(J287),OR(J287&lt;0,J287&gt;1000000000,ROUND(J287,2)&lt;&gt;J287),LEN(J287)&gt;0),IF(ISNUMBER(K287),OR(K287&lt;0,K287&gt;1000000000,ROUND(K287,2)&lt;&gt;K287),LEN(K287)&gt;0),IF(ISNUMBER(L287),OR(L287&lt;0,L287&gt;1000000000,ROUND(L287,2)&lt;&gt;L287),LEN(L287)&gt;0),IF(ISNUMBER(M287),OR(M287&lt;0,M287&gt;1000000000,ROUND(M287,2)&lt;&gt;M287),LEN(M287)&gt;0)),"Перевірте факт",IF(OR(AND(LEN(B287)&gt;0,'Налаштування'!G7&lt;&gt;"Готово"),AND(LEN(C287)&gt;0,'Налаштування'!G8&lt;&gt;"Готово"),AND(LEN(D287)&gt;0,'Налаштування'!G9&lt;&gt;"Готово"),AND(LEN(E287)&gt;0,'Налаштування'!G10&lt;&gt;"Готово"),AND(LEN(F287)&gt;0,'Налаштування'!G11&lt;&gt;"Готово"),AND(LEN(G287)&gt;0,'Налаштування'!G12&lt;&gt;"Готово"),AND(LEN(H287)&gt;0,'Налаштування'!G13&lt;&gt;"Готово"),AND(LEN(I287)&gt;0,'Налаштування'!G14&lt;&gt;"Готово"),AND(LEN(J287)&gt;0,'Налаштування'!G15&lt;&gt;"Готово"),AND(LEN(K287)&gt;0,'Налаштування'!G16&lt;&gt;"Готово"),AND(LEN(L287)&gt;0,'Налаштування'!G17&lt;&gt;"Готово"),AND(LEN(M287)&gt;0,'Налаштування'!G18&lt;&gt;"Готово")),"Показник не налаштовано","Готово"))))</x:f>
      </x:c>
    </x:row>
    <x:row r="288">
      <x:c r="A288" s="14" t="n">
        <x:f>IF('Налаштування'!$C$4&lt;&gt;"Готово","",IF(YEAR(DATE('Налаштування'!$B$4,1,282))='Налаштування'!$B$4,DATE('Налаштування'!$B$4,1,282),""))</x:f>
        <x:v>46304</x:v>
      </x:c>
      <x:c r="B288" s="13"/>
      <x:c r="C288" s="13"/>
      <x:c r="D288" s="13"/>
      <x:c r="E288" s="13"/>
      <x:c r="F288" s="13"/>
      <x:c r="G288" s="13"/>
      <x:c r="H288" s="13"/>
      <x:c r="I288" s="13"/>
      <x:c r="J288" s="13"/>
      <x:c r="K288" s="13"/>
      <x:c r="L288" s="13"/>
      <x:c r="M288" s="13"/>
      <x:c r="N288" s="9" t="str">
        <x:f>IF(COUNTA(B288:M288)=0,"",IF(A288="","Дата поза роком",IF(OR(IF(ISNUMBER(B288),OR(B288&lt;0,B288&gt;1000000000,ROUND(B288,2)&lt;&gt;B288),LEN(B288)&gt;0),IF(ISNUMBER(C288),OR(C288&lt;0,C288&gt;1000000000,ROUND(C288,2)&lt;&gt;C288),LEN(C288)&gt;0),IF(ISNUMBER(D288),OR(D288&lt;0,D288&gt;1000000000,ROUND(D288,2)&lt;&gt;D288),LEN(D288)&gt;0),IF(ISNUMBER(E288),OR(E288&lt;0,E288&gt;1000000000,ROUND(E288,2)&lt;&gt;E288),LEN(E288)&gt;0),IF(ISNUMBER(F288),OR(F288&lt;0,F288&gt;1000000000,ROUND(F288,2)&lt;&gt;F288),LEN(F288)&gt;0),IF(ISNUMBER(G288),OR(G288&lt;0,G288&gt;1000000000,ROUND(G288,2)&lt;&gt;G288),LEN(G288)&gt;0),IF(ISNUMBER(H288),OR(H288&lt;0,H288&gt;1000000000,ROUND(H288,2)&lt;&gt;H288),LEN(H288)&gt;0),IF(ISNUMBER(I288),OR(I288&lt;0,I288&gt;1000000000,ROUND(I288,2)&lt;&gt;I288),LEN(I288)&gt;0),IF(ISNUMBER(J288),OR(J288&lt;0,J288&gt;1000000000,ROUND(J288,2)&lt;&gt;J288),LEN(J288)&gt;0),IF(ISNUMBER(K288),OR(K288&lt;0,K288&gt;1000000000,ROUND(K288,2)&lt;&gt;K288),LEN(K288)&gt;0),IF(ISNUMBER(L288),OR(L288&lt;0,L288&gt;1000000000,ROUND(L288,2)&lt;&gt;L288),LEN(L288)&gt;0),IF(ISNUMBER(M288),OR(M288&lt;0,M288&gt;1000000000,ROUND(M288,2)&lt;&gt;M288),LEN(M288)&gt;0)),"Перевірте факт",IF(OR(AND(LEN(B288)&gt;0,'Налаштування'!G7&lt;&gt;"Готово"),AND(LEN(C288)&gt;0,'Налаштування'!G8&lt;&gt;"Готово"),AND(LEN(D288)&gt;0,'Налаштування'!G9&lt;&gt;"Готово"),AND(LEN(E288)&gt;0,'Налаштування'!G10&lt;&gt;"Готово"),AND(LEN(F288)&gt;0,'Налаштування'!G11&lt;&gt;"Готово"),AND(LEN(G288)&gt;0,'Налаштування'!G12&lt;&gt;"Готово"),AND(LEN(H288)&gt;0,'Налаштування'!G13&lt;&gt;"Готово"),AND(LEN(I288)&gt;0,'Налаштування'!G14&lt;&gt;"Готово"),AND(LEN(J288)&gt;0,'Налаштування'!G15&lt;&gt;"Готово"),AND(LEN(K288)&gt;0,'Налаштування'!G16&lt;&gt;"Готово"),AND(LEN(L288)&gt;0,'Налаштування'!G17&lt;&gt;"Готово"),AND(LEN(M288)&gt;0,'Налаштування'!G18&lt;&gt;"Готово")),"Показник не налаштовано","Готово"))))</x:f>
      </x:c>
    </x:row>
    <x:row r="289">
      <x:c r="A289" s="14" t="n">
        <x:f>IF('Налаштування'!$C$4&lt;&gt;"Готово","",IF(YEAR(DATE('Налаштування'!$B$4,1,283))='Налаштування'!$B$4,DATE('Налаштування'!$B$4,1,283),""))</x:f>
        <x:v>46305</x:v>
      </x:c>
      <x:c r="B289" s="13"/>
      <x:c r="C289" s="13"/>
      <x:c r="D289" s="13"/>
      <x:c r="E289" s="13"/>
      <x:c r="F289" s="13"/>
      <x:c r="G289" s="13"/>
      <x:c r="H289" s="13"/>
      <x:c r="I289" s="13"/>
      <x:c r="J289" s="13"/>
      <x:c r="K289" s="13"/>
      <x:c r="L289" s="13"/>
      <x:c r="M289" s="13"/>
      <x:c r="N289" s="9" t="str">
        <x:f>IF(COUNTA(B289:M289)=0,"",IF(A289="","Дата поза роком",IF(OR(IF(ISNUMBER(B289),OR(B289&lt;0,B289&gt;1000000000,ROUND(B289,2)&lt;&gt;B289),LEN(B289)&gt;0),IF(ISNUMBER(C289),OR(C289&lt;0,C289&gt;1000000000,ROUND(C289,2)&lt;&gt;C289),LEN(C289)&gt;0),IF(ISNUMBER(D289),OR(D289&lt;0,D289&gt;1000000000,ROUND(D289,2)&lt;&gt;D289),LEN(D289)&gt;0),IF(ISNUMBER(E289),OR(E289&lt;0,E289&gt;1000000000,ROUND(E289,2)&lt;&gt;E289),LEN(E289)&gt;0),IF(ISNUMBER(F289),OR(F289&lt;0,F289&gt;1000000000,ROUND(F289,2)&lt;&gt;F289),LEN(F289)&gt;0),IF(ISNUMBER(G289),OR(G289&lt;0,G289&gt;1000000000,ROUND(G289,2)&lt;&gt;G289),LEN(G289)&gt;0),IF(ISNUMBER(H289),OR(H289&lt;0,H289&gt;1000000000,ROUND(H289,2)&lt;&gt;H289),LEN(H289)&gt;0),IF(ISNUMBER(I289),OR(I289&lt;0,I289&gt;1000000000,ROUND(I289,2)&lt;&gt;I289),LEN(I289)&gt;0),IF(ISNUMBER(J289),OR(J289&lt;0,J289&gt;1000000000,ROUND(J289,2)&lt;&gt;J289),LEN(J289)&gt;0),IF(ISNUMBER(K289),OR(K289&lt;0,K289&gt;1000000000,ROUND(K289,2)&lt;&gt;K289),LEN(K289)&gt;0),IF(ISNUMBER(L289),OR(L289&lt;0,L289&gt;1000000000,ROUND(L289,2)&lt;&gt;L289),LEN(L289)&gt;0),IF(ISNUMBER(M289),OR(M289&lt;0,M289&gt;1000000000,ROUND(M289,2)&lt;&gt;M289),LEN(M289)&gt;0)),"Перевірте факт",IF(OR(AND(LEN(B289)&gt;0,'Налаштування'!G7&lt;&gt;"Готово"),AND(LEN(C289)&gt;0,'Налаштування'!G8&lt;&gt;"Готово"),AND(LEN(D289)&gt;0,'Налаштування'!G9&lt;&gt;"Готово"),AND(LEN(E289)&gt;0,'Налаштування'!G10&lt;&gt;"Готово"),AND(LEN(F289)&gt;0,'Налаштування'!G11&lt;&gt;"Готово"),AND(LEN(G289)&gt;0,'Налаштування'!G12&lt;&gt;"Готово"),AND(LEN(H289)&gt;0,'Налаштування'!G13&lt;&gt;"Готово"),AND(LEN(I289)&gt;0,'Налаштування'!G14&lt;&gt;"Готово"),AND(LEN(J289)&gt;0,'Налаштування'!G15&lt;&gt;"Готово"),AND(LEN(K289)&gt;0,'Налаштування'!G16&lt;&gt;"Готово"),AND(LEN(L289)&gt;0,'Налаштування'!G17&lt;&gt;"Готово"),AND(LEN(M289)&gt;0,'Налаштування'!G18&lt;&gt;"Готово")),"Показник не налаштовано","Готово"))))</x:f>
      </x:c>
    </x:row>
    <x:row r="290">
      <x:c r="A290" s="14" t="n">
        <x:f>IF('Налаштування'!$C$4&lt;&gt;"Готово","",IF(YEAR(DATE('Налаштування'!$B$4,1,284))='Налаштування'!$B$4,DATE('Налаштування'!$B$4,1,284),""))</x:f>
        <x:v>46306</x:v>
      </x:c>
      <x:c r="B290" s="13"/>
      <x:c r="C290" s="13"/>
      <x:c r="D290" s="13"/>
      <x:c r="E290" s="13"/>
      <x:c r="F290" s="13"/>
      <x:c r="G290" s="13"/>
      <x:c r="H290" s="13"/>
      <x:c r="I290" s="13"/>
      <x:c r="J290" s="13"/>
      <x:c r="K290" s="13"/>
      <x:c r="L290" s="13"/>
      <x:c r="M290" s="13"/>
      <x:c r="N290" s="9" t="str">
        <x:f>IF(COUNTA(B290:M290)=0,"",IF(A290="","Дата поза роком",IF(OR(IF(ISNUMBER(B290),OR(B290&lt;0,B290&gt;1000000000,ROUND(B290,2)&lt;&gt;B290),LEN(B290)&gt;0),IF(ISNUMBER(C290),OR(C290&lt;0,C290&gt;1000000000,ROUND(C290,2)&lt;&gt;C290),LEN(C290)&gt;0),IF(ISNUMBER(D290),OR(D290&lt;0,D290&gt;1000000000,ROUND(D290,2)&lt;&gt;D290),LEN(D290)&gt;0),IF(ISNUMBER(E290),OR(E290&lt;0,E290&gt;1000000000,ROUND(E290,2)&lt;&gt;E290),LEN(E290)&gt;0),IF(ISNUMBER(F290),OR(F290&lt;0,F290&gt;1000000000,ROUND(F290,2)&lt;&gt;F290),LEN(F290)&gt;0),IF(ISNUMBER(G290),OR(G290&lt;0,G290&gt;1000000000,ROUND(G290,2)&lt;&gt;G290),LEN(G290)&gt;0),IF(ISNUMBER(H290),OR(H290&lt;0,H290&gt;1000000000,ROUND(H290,2)&lt;&gt;H290),LEN(H290)&gt;0),IF(ISNUMBER(I290),OR(I290&lt;0,I290&gt;1000000000,ROUND(I290,2)&lt;&gt;I290),LEN(I290)&gt;0),IF(ISNUMBER(J290),OR(J290&lt;0,J290&gt;1000000000,ROUND(J290,2)&lt;&gt;J290),LEN(J290)&gt;0),IF(ISNUMBER(K290),OR(K290&lt;0,K290&gt;1000000000,ROUND(K290,2)&lt;&gt;K290),LEN(K290)&gt;0),IF(ISNUMBER(L290),OR(L290&lt;0,L290&gt;1000000000,ROUND(L290,2)&lt;&gt;L290),LEN(L290)&gt;0),IF(ISNUMBER(M290),OR(M290&lt;0,M290&gt;1000000000,ROUND(M290,2)&lt;&gt;M290),LEN(M290)&gt;0)),"Перевірте факт",IF(OR(AND(LEN(B290)&gt;0,'Налаштування'!G7&lt;&gt;"Готово"),AND(LEN(C290)&gt;0,'Налаштування'!G8&lt;&gt;"Готово"),AND(LEN(D290)&gt;0,'Налаштування'!G9&lt;&gt;"Готово"),AND(LEN(E290)&gt;0,'Налаштування'!G10&lt;&gt;"Готово"),AND(LEN(F290)&gt;0,'Налаштування'!G11&lt;&gt;"Готово"),AND(LEN(G290)&gt;0,'Налаштування'!G12&lt;&gt;"Готово"),AND(LEN(H290)&gt;0,'Налаштування'!G13&lt;&gt;"Готово"),AND(LEN(I290)&gt;0,'Налаштування'!G14&lt;&gt;"Готово"),AND(LEN(J290)&gt;0,'Налаштування'!G15&lt;&gt;"Готово"),AND(LEN(K290)&gt;0,'Налаштування'!G16&lt;&gt;"Готово"),AND(LEN(L290)&gt;0,'Налаштування'!G17&lt;&gt;"Готово"),AND(LEN(M290)&gt;0,'Налаштування'!G18&lt;&gt;"Готово")),"Показник не налаштовано","Готово"))))</x:f>
      </x:c>
    </x:row>
    <x:row r="291">
      <x:c r="A291" s="14" t="n">
        <x:f>IF('Налаштування'!$C$4&lt;&gt;"Готово","",IF(YEAR(DATE('Налаштування'!$B$4,1,285))='Налаштування'!$B$4,DATE('Налаштування'!$B$4,1,285),""))</x:f>
        <x:v>46307</x:v>
      </x:c>
      <x:c r="B291" s="13"/>
      <x:c r="C291" s="13"/>
      <x:c r="D291" s="13"/>
      <x:c r="E291" s="13"/>
      <x:c r="F291" s="13"/>
      <x:c r="G291" s="13"/>
      <x:c r="H291" s="13"/>
      <x:c r="I291" s="13"/>
      <x:c r="J291" s="13"/>
      <x:c r="K291" s="13"/>
      <x:c r="L291" s="13"/>
      <x:c r="M291" s="13"/>
      <x:c r="N291" s="9" t="str">
        <x:f>IF(COUNTA(B291:M291)=0,"",IF(A291="","Дата поза роком",IF(OR(IF(ISNUMBER(B291),OR(B291&lt;0,B291&gt;1000000000,ROUND(B291,2)&lt;&gt;B291),LEN(B291)&gt;0),IF(ISNUMBER(C291),OR(C291&lt;0,C291&gt;1000000000,ROUND(C291,2)&lt;&gt;C291),LEN(C291)&gt;0),IF(ISNUMBER(D291),OR(D291&lt;0,D291&gt;1000000000,ROUND(D291,2)&lt;&gt;D291),LEN(D291)&gt;0),IF(ISNUMBER(E291),OR(E291&lt;0,E291&gt;1000000000,ROUND(E291,2)&lt;&gt;E291),LEN(E291)&gt;0),IF(ISNUMBER(F291),OR(F291&lt;0,F291&gt;1000000000,ROUND(F291,2)&lt;&gt;F291),LEN(F291)&gt;0),IF(ISNUMBER(G291),OR(G291&lt;0,G291&gt;1000000000,ROUND(G291,2)&lt;&gt;G291),LEN(G291)&gt;0),IF(ISNUMBER(H291),OR(H291&lt;0,H291&gt;1000000000,ROUND(H291,2)&lt;&gt;H291),LEN(H291)&gt;0),IF(ISNUMBER(I291),OR(I291&lt;0,I291&gt;1000000000,ROUND(I291,2)&lt;&gt;I291),LEN(I291)&gt;0),IF(ISNUMBER(J291),OR(J291&lt;0,J291&gt;1000000000,ROUND(J291,2)&lt;&gt;J291),LEN(J291)&gt;0),IF(ISNUMBER(K291),OR(K291&lt;0,K291&gt;1000000000,ROUND(K291,2)&lt;&gt;K291),LEN(K291)&gt;0),IF(ISNUMBER(L291),OR(L291&lt;0,L291&gt;1000000000,ROUND(L291,2)&lt;&gt;L291),LEN(L291)&gt;0),IF(ISNUMBER(M291),OR(M291&lt;0,M291&gt;1000000000,ROUND(M291,2)&lt;&gt;M291),LEN(M291)&gt;0)),"Перевірте факт",IF(OR(AND(LEN(B291)&gt;0,'Налаштування'!G7&lt;&gt;"Готово"),AND(LEN(C291)&gt;0,'Налаштування'!G8&lt;&gt;"Готово"),AND(LEN(D291)&gt;0,'Налаштування'!G9&lt;&gt;"Готово"),AND(LEN(E291)&gt;0,'Налаштування'!G10&lt;&gt;"Готово"),AND(LEN(F291)&gt;0,'Налаштування'!G11&lt;&gt;"Готово"),AND(LEN(G291)&gt;0,'Налаштування'!G12&lt;&gt;"Готово"),AND(LEN(H291)&gt;0,'Налаштування'!G13&lt;&gt;"Готово"),AND(LEN(I291)&gt;0,'Налаштування'!G14&lt;&gt;"Готово"),AND(LEN(J291)&gt;0,'Налаштування'!G15&lt;&gt;"Готово"),AND(LEN(K291)&gt;0,'Налаштування'!G16&lt;&gt;"Готово"),AND(LEN(L291)&gt;0,'Налаштування'!G17&lt;&gt;"Готово"),AND(LEN(M291)&gt;0,'Налаштування'!G18&lt;&gt;"Готово")),"Показник не налаштовано","Готово"))))</x:f>
      </x:c>
    </x:row>
    <x:row r="292">
      <x:c r="A292" s="14" t="n">
        <x:f>IF('Налаштування'!$C$4&lt;&gt;"Готово","",IF(YEAR(DATE('Налаштування'!$B$4,1,286))='Налаштування'!$B$4,DATE('Налаштування'!$B$4,1,286),""))</x:f>
        <x:v>46308</x:v>
      </x:c>
      <x:c r="B292" s="13"/>
      <x:c r="C292" s="13"/>
      <x:c r="D292" s="13"/>
      <x:c r="E292" s="13"/>
      <x:c r="F292" s="13"/>
      <x:c r="G292" s="13"/>
      <x:c r="H292" s="13"/>
      <x:c r="I292" s="13"/>
      <x:c r="J292" s="13"/>
      <x:c r="K292" s="13"/>
      <x:c r="L292" s="13"/>
      <x:c r="M292" s="13"/>
      <x:c r="N292" s="9" t="str">
        <x:f>IF(COUNTA(B292:M292)=0,"",IF(A292="","Дата поза роком",IF(OR(IF(ISNUMBER(B292),OR(B292&lt;0,B292&gt;1000000000,ROUND(B292,2)&lt;&gt;B292),LEN(B292)&gt;0),IF(ISNUMBER(C292),OR(C292&lt;0,C292&gt;1000000000,ROUND(C292,2)&lt;&gt;C292),LEN(C292)&gt;0),IF(ISNUMBER(D292),OR(D292&lt;0,D292&gt;1000000000,ROUND(D292,2)&lt;&gt;D292),LEN(D292)&gt;0),IF(ISNUMBER(E292),OR(E292&lt;0,E292&gt;1000000000,ROUND(E292,2)&lt;&gt;E292),LEN(E292)&gt;0),IF(ISNUMBER(F292),OR(F292&lt;0,F292&gt;1000000000,ROUND(F292,2)&lt;&gt;F292),LEN(F292)&gt;0),IF(ISNUMBER(G292),OR(G292&lt;0,G292&gt;1000000000,ROUND(G292,2)&lt;&gt;G292),LEN(G292)&gt;0),IF(ISNUMBER(H292),OR(H292&lt;0,H292&gt;1000000000,ROUND(H292,2)&lt;&gt;H292),LEN(H292)&gt;0),IF(ISNUMBER(I292),OR(I292&lt;0,I292&gt;1000000000,ROUND(I292,2)&lt;&gt;I292),LEN(I292)&gt;0),IF(ISNUMBER(J292),OR(J292&lt;0,J292&gt;1000000000,ROUND(J292,2)&lt;&gt;J292),LEN(J292)&gt;0),IF(ISNUMBER(K292),OR(K292&lt;0,K292&gt;1000000000,ROUND(K292,2)&lt;&gt;K292),LEN(K292)&gt;0),IF(ISNUMBER(L292),OR(L292&lt;0,L292&gt;1000000000,ROUND(L292,2)&lt;&gt;L292),LEN(L292)&gt;0),IF(ISNUMBER(M292),OR(M292&lt;0,M292&gt;1000000000,ROUND(M292,2)&lt;&gt;M292),LEN(M292)&gt;0)),"Перевірте факт",IF(OR(AND(LEN(B292)&gt;0,'Налаштування'!G7&lt;&gt;"Готово"),AND(LEN(C292)&gt;0,'Налаштування'!G8&lt;&gt;"Готово"),AND(LEN(D292)&gt;0,'Налаштування'!G9&lt;&gt;"Готово"),AND(LEN(E292)&gt;0,'Налаштування'!G10&lt;&gt;"Готово"),AND(LEN(F292)&gt;0,'Налаштування'!G11&lt;&gt;"Готово"),AND(LEN(G292)&gt;0,'Налаштування'!G12&lt;&gt;"Готово"),AND(LEN(H292)&gt;0,'Налаштування'!G13&lt;&gt;"Готово"),AND(LEN(I292)&gt;0,'Налаштування'!G14&lt;&gt;"Готово"),AND(LEN(J292)&gt;0,'Налаштування'!G15&lt;&gt;"Готово"),AND(LEN(K292)&gt;0,'Налаштування'!G16&lt;&gt;"Готово"),AND(LEN(L292)&gt;0,'Налаштування'!G17&lt;&gt;"Готово"),AND(LEN(M292)&gt;0,'Налаштування'!G18&lt;&gt;"Готово")),"Показник не налаштовано","Готово"))))</x:f>
      </x:c>
    </x:row>
    <x:row r="293">
      <x:c r="A293" s="14" t="n">
        <x:f>IF('Налаштування'!$C$4&lt;&gt;"Готово","",IF(YEAR(DATE('Налаштування'!$B$4,1,287))='Налаштування'!$B$4,DATE('Налаштування'!$B$4,1,287),""))</x:f>
        <x:v>46309</x:v>
      </x:c>
      <x:c r="B293" s="13"/>
      <x:c r="C293" s="13"/>
      <x:c r="D293" s="13"/>
      <x:c r="E293" s="13"/>
      <x:c r="F293" s="13"/>
      <x:c r="G293" s="13"/>
      <x:c r="H293" s="13"/>
      <x:c r="I293" s="13"/>
      <x:c r="J293" s="13"/>
      <x:c r="K293" s="13"/>
      <x:c r="L293" s="13"/>
      <x:c r="M293" s="13"/>
      <x:c r="N293" s="9" t="str">
        <x:f>IF(COUNTA(B293:M293)=0,"",IF(A293="","Дата поза роком",IF(OR(IF(ISNUMBER(B293),OR(B293&lt;0,B293&gt;1000000000,ROUND(B293,2)&lt;&gt;B293),LEN(B293)&gt;0),IF(ISNUMBER(C293),OR(C293&lt;0,C293&gt;1000000000,ROUND(C293,2)&lt;&gt;C293),LEN(C293)&gt;0),IF(ISNUMBER(D293),OR(D293&lt;0,D293&gt;1000000000,ROUND(D293,2)&lt;&gt;D293),LEN(D293)&gt;0),IF(ISNUMBER(E293),OR(E293&lt;0,E293&gt;1000000000,ROUND(E293,2)&lt;&gt;E293),LEN(E293)&gt;0),IF(ISNUMBER(F293),OR(F293&lt;0,F293&gt;1000000000,ROUND(F293,2)&lt;&gt;F293),LEN(F293)&gt;0),IF(ISNUMBER(G293),OR(G293&lt;0,G293&gt;1000000000,ROUND(G293,2)&lt;&gt;G293),LEN(G293)&gt;0),IF(ISNUMBER(H293),OR(H293&lt;0,H293&gt;1000000000,ROUND(H293,2)&lt;&gt;H293),LEN(H293)&gt;0),IF(ISNUMBER(I293),OR(I293&lt;0,I293&gt;1000000000,ROUND(I293,2)&lt;&gt;I293),LEN(I293)&gt;0),IF(ISNUMBER(J293),OR(J293&lt;0,J293&gt;1000000000,ROUND(J293,2)&lt;&gt;J293),LEN(J293)&gt;0),IF(ISNUMBER(K293),OR(K293&lt;0,K293&gt;1000000000,ROUND(K293,2)&lt;&gt;K293),LEN(K293)&gt;0),IF(ISNUMBER(L293),OR(L293&lt;0,L293&gt;1000000000,ROUND(L293,2)&lt;&gt;L293),LEN(L293)&gt;0),IF(ISNUMBER(M293),OR(M293&lt;0,M293&gt;1000000000,ROUND(M293,2)&lt;&gt;M293),LEN(M293)&gt;0)),"Перевірте факт",IF(OR(AND(LEN(B293)&gt;0,'Налаштування'!G7&lt;&gt;"Готово"),AND(LEN(C293)&gt;0,'Налаштування'!G8&lt;&gt;"Готово"),AND(LEN(D293)&gt;0,'Налаштування'!G9&lt;&gt;"Готово"),AND(LEN(E293)&gt;0,'Налаштування'!G10&lt;&gt;"Готово"),AND(LEN(F293)&gt;0,'Налаштування'!G11&lt;&gt;"Готово"),AND(LEN(G293)&gt;0,'Налаштування'!G12&lt;&gt;"Готово"),AND(LEN(H293)&gt;0,'Налаштування'!G13&lt;&gt;"Готово"),AND(LEN(I293)&gt;0,'Налаштування'!G14&lt;&gt;"Готово"),AND(LEN(J293)&gt;0,'Налаштування'!G15&lt;&gt;"Готово"),AND(LEN(K293)&gt;0,'Налаштування'!G16&lt;&gt;"Готово"),AND(LEN(L293)&gt;0,'Налаштування'!G17&lt;&gt;"Готово"),AND(LEN(M293)&gt;0,'Налаштування'!G18&lt;&gt;"Готово")),"Показник не налаштовано","Готово"))))</x:f>
      </x:c>
    </x:row>
    <x:row r="294">
      <x:c r="A294" s="14" t="n">
        <x:f>IF('Налаштування'!$C$4&lt;&gt;"Готово","",IF(YEAR(DATE('Налаштування'!$B$4,1,288))='Налаштування'!$B$4,DATE('Налаштування'!$B$4,1,288),""))</x:f>
        <x:v>46310</x:v>
      </x:c>
      <x:c r="B294" s="13"/>
      <x:c r="C294" s="13"/>
      <x:c r="D294" s="13"/>
      <x:c r="E294" s="13"/>
      <x:c r="F294" s="13"/>
      <x:c r="G294" s="13"/>
      <x:c r="H294" s="13"/>
      <x:c r="I294" s="13"/>
      <x:c r="J294" s="13"/>
      <x:c r="K294" s="13"/>
      <x:c r="L294" s="13"/>
      <x:c r="M294" s="13"/>
      <x:c r="N294" s="9" t="str">
        <x:f>IF(COUNTA(B294:M294)=0,"",IF(A294="","Дата поза роком",IF(OR(IF(ISNUMBER(B294),OR(B294&lt;0,B294&gt;1000000000,ROUND(B294,2)&lt;&gt;B294),LEN(B294)&gt;0),IF(ISNUMBER(C294),OR(C294&lt;0,C294&gt;1000000000,ROUND(C294,2)&lt;&gt;C294),LEN(C294)&gt;0),IF(ISNUMBER(D294),OR(D294&lt;0,D294&gt;1000000000,ROUND(D294,2)&lt;&gt;D294),LEN(D294)&gt;0),IF(ISNUMBER(E294),OR(E294&lt;0,E294&gt;1000000000,ROUND(E294,2)&lt;&gt;E294),LEN(E294)&gt;0),IF(ISNUMBER(F294),OR(F294&lt;0,F294&gt;1000000000,ROUND(F294,2)&lt;&gt;F294),LEN(F294)&gt;0),IF(ISNUMBER(G294),OR(G294&lt;0,G294&gt;1000000000,ROUND(G294,2)&lt;&gt;G294),LEN(G294)&gt;0),IF(ISNUMBER(H294),OR(H294&lt;0,H294&gt;1000000000,ROUND(H294,2)&lt;&gt;H294),LEN(H294)&gt;0),IF(ISNUMBER(I294),OR(I294&lt;0,I294&gt;1000000000,ROUND(I294,2)&lt;&gt;I294),LEN(I294)&gt;0),IF(ISNUMBER(J294),OR(J294&lt;0,J294&gt;1000000000,ROUND(J294,2)&lt;&gt;J294),LEN(J294)&gt;0),IF(ISNUMBER(K294),OR(K294&lt;0,K294&gt;1000000000,ROUND(K294,2)&lt;&gt;K294),LEN(K294)&gt;0),IF(ISNUMBER(L294),OR(L294&lt;0,L294&gt;1000000000,ROUND(L294,2)&lt;&gt;L294),LEN(L294)&gt;0),IF(ISNUMBER(M294),OR(M294&lt;0,M294&gt;1000000000,ROUND(M294,2)&lt;&gt;M294),LEN(M294)&gt;0)),"Перевірте факт",IF(OR(AND(LEN(B294)&gt;0,'Налаштування'!G7&lt;&gt;"Готово"),AND(LEN(C294)&gt;0,'Налаштування'!G8&lt;&gt;"Готово"),AND(LEN(D294)&gt;0,'Налаштування'!G9&lt;&gt;"Готово"),AND(LEN(E294)&gt;0,'Налаштування'!G10&lt;&gt;"Готово"),AND(LEN(F294)&gt;0,'Налаштування'!G11&lt;&gt;"Готово"),AND(LEN(G294)&gt;0,'Налаштування'!G12&lt;&gt;"Готово"),AND(LEN(H294)&gt;0,'Налаштування'!G13&lt;&gt;"Готово"),AND(LEN(I294)&gt;0,'Налаштування'!G14&lt;&gt;"Готово"),AND(LEN(J294)&gt;0,'Налаштування'!G15&lt;&gt;"Готово"),AND(LEN(K294)&gt;0,'Налаштування'!G16&lt;&gt;"Готово"),AND(LEN(L294)&gt;0,'Налаштування'!G17&lt;&gt;"Готово"),AND(LEN(M294)&gt;0,'Налаштування'!G18&lt;&gt;"Готово")),"Показник не налаштовано","Готово"))))</x:f>
      </x:c>
    </x:row>
    <x:row r="295">
      <x:c r="A295" s="14" t="n">
        <x:f>IF('Налаштування'!$C$4&lt;&gt;"Готово","",IF(YEAR(DATE('Налаштування'!$B$4,1,289))='Налаштування'!$B$4,DATE('Налаштування'!$B$4,1,289),""))</x:f>
        <x:v>46311</x:v>
      </x:c>
      <x:c r="B295" s="13"/>
      <x:c r="C295" s="13"/>
      <x:c r="D295" s="13"/>
      <x:c r="E295" s="13"/>
      <x:c r="F295" s="13"/>
      <x:c r="G295" s="13"/>
      <x:c r="H295" s="13"/>
      <x:c r="I295" s="13"/>
      <x:c r="J295" s="13"/>
      <x:c r="K295" s="13"/>
      <x:c r="L295" s="13"/>
      <x:c r="M295" s="13"/>
      <x:c r="N295" s="9" t="str">
        <x:f>IF(COUNTA(B295:M295)=0,"",IF(A295="","Дата поза роком",IF(OR(IF(ISNUMBER(B295),OR(B295&lt;0,B295&gt;1000000000,ROUND(B295,2)&lt;&gt;B295),LEN(B295)&gt;0),IF(ISNUMBER(C295),OR(C295&lt;0,C295&gt;1000000000,ROUND(C295,2)&lt;&gt;C295),LEN(C295)&gt;0),IF(ISNUMBER(D295),OR(D295&lt;0,D295&gt;1000000000,ROUND(D295,2)&lt;&gt;D295),LEN(D295)&gt;0),IF(ISNUMBER(E295),OR(E295&lt;0,E295&gt;1000000000,ROUND(E295,2)&lt;&gt;E295),LEN(E295)&gt;0),IF(ISNUMBER(F295),OR(F295&lt;0,F295&gt;1000000000,ROUND(F295,2)&lt;&gt;F295),LEN(F295)&gt;0),IF(ISNUMBER(G295),OR(G295&lt;0,G295&gt;1000000000,ROUND(G295,2)&lt;&gt;G295),LEN(G295)&gt;0),IF(ISNUMBER(H295),OR(H295&lt;0,H295&gt;1000000000,ROUND(H295,2)&lt;&gt;H295),LEN(H295)&gt;0),IF(ISNUMBER(I295),OR(I295&lt;0,I295&gt;1000000000,ROUND(I295,2)&lt;&gt;I295),LEN(I295)&gt;0),IF(ISNUMBER(J295),OR(J295&lt;0,J295&gt;1000000000,ROUND(J295,2)&lt;&gt;J295),LEN(J295)&gt;0),IF(ISNUMBER(K295),OR(K295&lt;0,K295&gt;1000000000,ROUND(K295,2)&lt;&gt;K295),LEN(K295)&gt;0),IF(ISNUMBER(L295),OR(L295&lt;0,L295&gt;1000000000,ROUND(L295,2)&lt;&gt;L295),LEN(L295)&gt;0),IF(ISNUMBER(M295),OR(M295&lt;0,M295&gt;1000000000,ROUND(M295,2)&lt;&gt;M295),LEN(M295)&gt;0)),"Перевірте факт",IF(OR(AND(LEN(B295)&gt;0,'Налаштування'!G7&lt;&gt;"Готово"),AND(LEN(C295)&gt;0,'Налаштування'!G8&lt;&gt;"Готово"),AND(LEN(D295)&gt;0,'Налаштування'!G9&lt;&gt;"Готово"),AND(LEN(E295)&gt;0,'Налаштування'!G10&lt;&gt;"Готово"),AND(LEN(F295)&gt;0,'Налаштування'!G11&lt;&gt;"Готово"),AND(LEN(G295)&gt;0,'Налаштування'!G12&lt;&gt;"Готово"),AND(LEN(H295)&gt;0,'Налаштування'!G13&lt;&gt;"Готово"),AND(LEN(I295)&gt;0,'Налаштування'!G14&lt;&gt;"Готово"),AND(LEN(J295)&gt;0,'Налаштування'!G15&lt;&gt;"Готово"),AND(LEN(K295)&gt;0,'Налаштування'!G16&lt;&gt;"Готово"),AND(LEN(L295)&gt;0,'Налаштування'!G17&lt;&gt;"Готово"),AND(LEN(M295)&gt;0,'Налаштування'!G18&lt;&gt;"Готово")),"Показник не налаштовано","Готово"))))</x:f>
      </x:c>
    </x:row>
    <x:row r="296">
      <x:c r="A296" s="14" t="n">
        <x:f>IF('Налаштування'!$C$4&lt;&gt;"Готово","",IF(YEAR(DATE('Налаштування'!$B$4,1,290))='Налаштування'!$B$4,DATE('Налаштування'!$B$4,1,290),""))</x:f>
        <x:v>46312</x:v>
      </x:c>
      <x:c r="B296" s="13"/>
      <x:c r="C296" s="13"/>
      <x:c r="D296" s="13"/>
      <x:c r="E296" s="13"/>
      <x:c r="F296" s="13"/>
      <x:c r="G296" s="13"/>
      <x:c r="H296" s="13"/>
      <x:c r="I296" s="13"/>
      <x:c r="J296" s="13"/>
      <x:c r="K296" s="13"/>
      <x:c r="L296" s="13"/>
      <x:c r="M296" s="13"/>
      <x:c r="N296" s="9" t="str">
        <x:f>IF(COUNTA(B296:M296)=0,"",IF(A296="","Дата поза роком",IF(OR(IF(ISNUMBER(B296),OR(B296&lt;0,B296&gt;1000000000,ROUND(B296,2)&lt;&gt;B296),LEN(B296)&gt;0),IF(ISNUMBER(C296),OR(C296&lt;0,C296&gt;1000000000,ROUND(C296,2)&lt;&gt;C296),LEN(C296)&gt;0),IF(ISNUMBER(D296),OR(D296&lt;0,D296&gt;1000000000,ROUND(D296,2)&lt;&gt;D296),LEN(D296)&gt;0),IF(ISNUMBER(E296),OR(E296&lt;0,E296&gt;1000000000,ROUND(E296,2)&lt;&gt;E296),LEN(E296)&gt;0),IF(ISNUMBER(F296),OR(F296&lt;0,F296&gt;1000000000,ROUND(F296,2)&lt;&gt;F296),LEN(F296)&gt;0),IF(ISNUMBER(G296),OR(G296&lt;0,G296&gt;1000000000,ROUND(G296,2)&lt;&gt;G296),LEN(G296)&gt;0),IF(ISNUMBER(H296),OR(H296&lt;0,H296&gt;1000000000,ROUND(H296,2)&lt;&gt;H296),LEN(H296)&gt;0),IF(ISNUMBER(I296),OR(I296&lt;0,I296&gt;1000000000,ROUND(I296,2)&lt;&gt;I296),LEN(I296)&gt;0),IF(ISNUMBER(J296),OR(J296&lt;0,J296&gt;1000000000,ROUND(J296,2)&lt;&gt;J296),LEN(J296)&gt;0),IF(ISNUMBER(K296),OR(K296&lt;0,K296&gt;1000000000,ROUND(K296,2)&lt;&gt;K296),LEN(K296)&gt;0),IF(ISNUMBER(L296),OR(L296&lt;0,L296&gt;1000000000,ROUND(L296,2)&lt;&gt;L296),LEN(L296)&gt;0),IF(ISNUMBER(M296),OR(M296&lt;0,M296&gt;1000000000,ROUND(M296,2)&lt;&gt;M296),LEN(M296)&gt;0)),"Перевірте факт",IF(OR(AND(LEN(B296)&gt;0,'Налаштування'!G7&lt;&gt;"Готово"),AND(LEN(C296)&gt;0,'Налаштування'!G8&lt;&gt;"Готово"),AND(LEN(D296)&gt;0,'Налаштування'!G9&lt;&gt;"Готово"),AND(LEN(E296)&gt;0,'Налаштування'!G10&lt;&gt;"Готово"),AND(LEN(F296)&gt;0,'Налаштування'!G11&lt;&gt;"Готово"),AND(LEN(G296)&gt;0,'Налаштування'!G12&lt;&gt;"Готово"),AND(LEN(H296)&gt;0,'Налаштування'!G13&lt;&gt;"Готово"),AND(LEN(I296)&gt;0,'Налаштування'!G14&lt;&gt;"Готово"),AND(LEN(J296)&gt;0,'Налаштування'!G15&lt;&gt;"Готово"),AND(LEN(K296)&gt;0,'Налаштування'!G16&lt;&gt;"Готово"),AND(LEN(L296)&gt;0,'Налаштування'!G17&lt;&gt;"Готово"),AND(LEN(M296)&gt;0,'Налаштування'!G18&lt;&gt;"Готово")),"Показник не налаштовано","Готово"))))</x:f>
      </x:c>
    </x:row>
    <x:row r="297">
      <x:c r="A297" s="14" t="n">
        <x:f>IF('Налаштування'!$C$4&lt;&gt;"Готово","",IF(YEAR(DATE('Налаштування'!$B$4,1,291))='Налаштування'!$B$4,DATE('Налаштування'!$B$4,1,291),""))</x:f>
        <x:v>46313</x:v>
      </x:c>
      <x:c r="B297" s="13"/>
      <x:c r="C297" s="13"/>
      <x:c r="D297" s="13"/>
      <x:c r="E297" s="13"/>
      <x:c r="F297" s="13"/>
      <x:c r="G297" s="13"/>
      <x:c r="H297" s="13"/>
      <x:c r="I297" s="13"/>
      <x:c r="J297" s="13"/>
      <x:c r="K297" s="13"/>
      <x:c r="L297" s="13"/>
      <x:c r="M297" s="13"/>
      <x:c r="N297" s="9" t="str">
        <x:f>IF(COUNTA(B297:M297)=0,"",IF(A297="","Дата поза роком",IF(OR(IF(ISNUMBER(B297),OR(B297&lt;0,B297&gt;1000000000,ROUND(B297,2)&lt;&gt;B297),LEN(B297)&gt;0),IF(ISNUMBER(C297),OR(C297&lt;0,C297&gt;1000000000,ROUND(C297,2)&lt;&gt;C297),LEN(C297)&gt;0),IF(ISNUMBER(D297),OR(D297&lt;0,D297&gt;1000000000,ROUND(D297,2)&lt;&gt;D297),LEN(D297)&gt;0),IF(ISNUMBER(E297),OR(E297&lt;0,E297&gt;1000000000,ROUND(E297,2)&lt;&gt;E297),LEN(E297)&gt;0),IF(ISNUMBER(F297),OR(F297&lt;0,F297&gt;1000000000,ROUND(F297,2)&lt;&gt;F297),LEN(F297)&gt;0),IF(ISNUMBER(G297),OR(G297&lt;0,G297&gt;1000000000,ROUND(G297,2)&lt;&gt;G297),LEN(G297)&gt;0),IF(ISNUMBER(H297),OR(H297&lt;0,H297&gt;1000000000,ROUND(H297,2)&lt;&gt;H297),LEN(H297)&gt;0),IF(ISNUMBER(I297),OR(I297&lt;0,I297&gt;1000000000,ROUND(I297,2)&lt;&gt;I297),LEN(I297)&gt;0),IF(ISNUMBER(J297),OR(J297&lt;0,J297&gt;1000000000,ROUND(J297,2)&lt;&gt;J297),LEN(J297)&gt;0),IF(ISNUMBER(K297),OR(K297&lt;0,K297&gt;1000000000,ROUND(K297,2)&lt;&gt;K297),LEN(K297)&gt;0),IF(ISNUMBER(L297),OR(L297&lt;0,L297&gt;1000000000,ROUND(L297,2)&lt;&gt;L297),LEN(L297)&gt;0),IF(ISNUMBER(M297),OR(M297&lt;0,M297&gt;1000000000,ROUND(M297,2)&lt;&gt;M297),LEN(M297)&gt;0)),"Перевірте факт",IF(OR(AND(LEN(B297)&gt;0,'Налаштування'!G7&lt;&gt;"Готово"),AND(LEN(C297)&gt;0,'Налаштування'!G8&lt;&gt;"Готово"),AND(LEN(D297)&gt;0,'Налаштування'!G9&lt;&gt;"Готово"),AND(LEN(E297)&gt;0,'Налаштування'!G10&lt;&gt;"Готово"),AND(LEN(F297)&gt;0,'Налаштування'!G11&lt;&gt;"Готово"),AND(LEN(G297)&gt;0,'Налаштування'!G12&lt;&gt;"Готово"),AND(LEN(H297)&gt;0,'Налаштування'!G13&lt;&gt;"Готово"),AND(LEN(I297)&gt;0,'Налаштування'!G14&lt;&gt;"Готово"),AND(LEN(J297)&gt;0,'Налаштування'!G15&lt;&gt;"Готово"),AND(LEN(K297)&gt;0,'Налаштування'!G16&lt;&gt;"Готово"),AND(LEN(L297)&gt;0,'Налаштування'!G17&lt;&gt;"Готово"),AND(LEN(M297)&gt;0,'Налаштування'!G18&lt;&gt;"Готово")),"Показник не налаштовано","Готово"))))</x:f>
      </x:c>
    </x:row>
    <x:row r="298">
      <x:c r="A298" s="14" t="n">
        <x:f>IF('Налаштування'!$C$4&lt;&gt;"Готово","",IF(YEAR(DATE('Налаштування'!$B$4,1,292))='Налаштування'!$B$4,DATE('Налаштування'!$B$4,1,292),""))</x:f>
        <x:v>46314</x:v>
      </x:c>
      <x:c r="B298" s="13"/>
      <x:c r="C298" s="13"/>
      <x:c r="D298" s="13"/>
      <x:c r="E298" s="13"/>
      <x:c r="F298" s="13"/>
      <x:c r="G298" s="13"/>
      <x:c r="H298" s="13"/>
      <x:c r="I298" s="13"/>
      <x:c r="J298" s="13"/>
      <x:c r="K298" s="13"/>
      <x:c r="L298" s="13"/>
      <x:c r="M298" s="13"/>
      <x:c r="N298" s="9" t="str">
        <x:f>IF(COUNTA(B298:M298)=0,"",IF(A298="","Дата поза роком",IF(OR(IF(ISNUMBER(B298),OR(B298&lt;0,B298&gt;1000000000,ROUND(B298,2)&lt;&gt;B298),LEN(B298)&gt;0),IF(ISNUMBER(C298),OR(C298&lt;0,C298&gt;1000000000,ROUND(C298,2)&lt;&gt;C298),LEN(C298)&gt;0),IF(ISNUMBER(D298),OR(D298&lt;0,D298&gt;1000000000,ROUND(D298,2)&lt;&gt;D298),LEN(D298)&gt;0),IF(ISNUMBER(E298),OR(E298&lt;0,E298&gt;1000000000,ROUND(E298,2)&lt;&gt;E298),LEN(E298)&gt;0),IF(ISNUMBER(F298),OR(F298&lt;0,F298&gt;1000000000,ROUND(F298,2)&lt;&gt;F298),LEN(F298)&gt;0),IF(ISNUMBER(G298),OR(G298&lt;0,G298&gt;1000000000,ROUND(G298,2)&lt;&gt;G298),LEN(G298)&gt;0),IF(ISNUMBER(H298),OR(H298&lt;0,H298&gt;1000000000,ROUND(H298,2)&lt;&gt;H298),LEN(H298)&gt;0),IF(ISNUMBER(I298),OR(I298&lt;0,I298&gt;1000000000,ROUND(I298,2)&lt;&gt;I298),LEN(I298)&gt;0),IF(ISNUMBER(J298),OR(J298&lt;0,J298&gt;1000000000,ROUND(J298,2)&lt;&gt;J298),LEN(J298)&gt;0),IF(ISNUMBER(K298),OR(K298&lt;0,K298&gt;1000000000,ROUND(K298,2)&lt;&gt;K298),LEN(K298)&gt;0),IF(ISNUMBER(L298),OR(L298&lt;0,L298&gt;1000000000,ROUND(L298,2)&lt;&gt;L298),LEN(L298)&gt;0),IF(ISNUMBER(M298),OR(M298&lt;0,M298&gt;1000000000,ROUND(M298,2)&lt;&gt;M298),LEN(M298)&gt;0)),"Перевірте факт",IF(OR(AND(LEN(B298)&gt;0,'Налаштування'!G7&lt;&gt;"Готово"),AND(LEN(C298)&gt;0,'Налаштування'!G8&lt;&gt;"Готово"),AND(LEN(D298)&gt;0,'Налаштування'!G9&lt;&gt;"Готово"),AND(LEN(E298)&gt;0,'Налаштування'!G10&lt;&gt;"Готово"),AND(LEN(F298)&gt;0,'Налаштування'!G11&lt;&gt;"Готово"),AND(LEN(G298)&gt;0,'Налаштування'!G12&lt;&gt;"Готово"),AND(LEN(H298)&gt;0,'Налаштування'!G13&lt;&gt;"Готово"),AND(LEN(I298)&gt;0,'Налаштування'!G14&lt;&gt;"Готово"),AND(LEN(J298)&gt;0,'Налаштування'!G15&lt;&gt;"Готово"),AND(LEN(K298)&gt;0,'Налаштування'!G16&lt;&gt;"Готово"),AND(LEN(L298)&gt;0,'Налаштування'!G17&lt;&gt;"Готово"),AND(LEN(M298)&gt;0,'Налаштування'!G18&lt;&gt;"Готово")),"Показник не налаштовано","Готово"))))</x:f>
      </x:c>
    </x:row>
    <x:row r="299">
      <x:c r="A299" s="14" t="n">
        <x:f>IF('Налаштування'!$C$4&lt;&gt;"Готово","",IF(YEAR(DATE('Налаштування'!$B$4,1,293))='Налаштування'!$B$4,DATE('Налаштування'!$B$4,1,293),""))</x:f>
        <x:v>46315</x:v>
      </x:c>
      <x:c r="B299" s="13"/>
      <x:c r="C299" s="13"/>
      <x:c r="D299" s="13"/>
      <x:c r="E299" s="13"/>
      <x:c r="F299" s="13"/>
      <x:c r="G299" s="13"/>
      <x:c r="H299" s="13"/>
      <x:c r="I299" s="13"/>
      <x:c r="J299" s="13"/>
      <x:c r="K299" s="13"/>
      <x:c r="L299" s="13"/>
      <x:c r="M299" s="13"/>
      <x:c r="N299" s="9" t="str">
        <x:f>IF(COUNTA(B299:M299)=0,"",IF(A299="","Дата поза роком",IF(OR(IF(ISNUMBER(B299),OR(B299&lt;0,B299&gt;1000000000,ROUND(B299,2)&lt;&gt;B299),LEN(B299)&gt;0),IF(ISNUMBER(C299),OR(C299&lt;0,C299&gt;1000000000,ROUND(C299,2)&lt;&gt;C299),LEN(C299)&gt;0),IF(ISNUMBER(D299),OR(D299&lt;0,D299&gt;1000000000,ROUND(D299,2)&lt;&gt;D299),LEN(D299)&gt;0),IF(ISNUMBER(E299),OR(E299&lt;0,E299&gt;1000000000,ROUND(E299,2)&lt;&gt;E299),LEN(E299)&gt;0),IF(ISNUMBER(F299),OR(F299&lt;0,F299&gt;1000000000,ROUND(F299,2)&lt;&gt;F299),LEN(F299)&gt;0),IF(ISNUMBER(G299),OR(G299&lt;0,G299&gt;1000000000,ROUND(G299,2)&lt;&gt;G299),LEN(G299)&gt;0),IF(ISNUMBER(H299),OR(H299&lt;0,H299&gt;1000000000,ROUND(H299,2)&lt;&gt;H299),LEN(H299)&gt;0),IF(ISNUMBER(I299),OR(I299&lt;0,I299&gt;1000000000,ROUND(I299,2)&lt;&gt;I299),LEN(I299)&gt;0),IF(ISNUMBER(J299),OR(J299&lt;0,J299&gt;1000000000,ROUND(J299,2)&lt;&gt;J299),LEN(J299)&gt;0),IF(ISNUMBER(K299),OR(K299&lt;0,K299&gt;1000000000,ROUND(K299,2)&lt;&gt;K299),LEN(K299)&gt;0),IF(ISNUMBER(L299),OR(L299&lt;0,L299&gt;1000000000,ROUND(L299,2)&lt;&gt;L299),LEN(L299)&gt;0),IF(ISNUMBER(M299),OR(M299&lt;0,M299&gt;1000000000,ROUND(M299,2)&lt;&gt;M299),LEN(M299)&gt;0)),"Перевірте факт",IF(OR(AND(LEN(B299)&gt;0,'Налаштування'!G7&lt;&gt;"Готово"),AND(LEN(C299)&gt;0,'Налаштування'!G8&lt;&gt;"Готово"),AND(LEN(D299)&gt;0,'Налаштування'!G9&lt;&gt;"Готово"),AND(LEN(E299)&gt;0,'Налаштування'!G10&lt;&gt;"Готово"),AND(LEN(F299)&gt;0,'Налаштування'!G11&lt;&gt;"Готово"),AND(LEN(G299)&gt;0,'Налаштування'!G12&lt;&gt;"Готово"),AND(LEN(H299)&gt;0,'Налаштування'!G13&lt;&gt;"Готово"),AND(LEN(I299)&gt;0,'Налаштування'!G14&lt;&gt;"Готово"),AND(LEN(J299)&gt;0,'Налаштування'!G15&lt;&gt;"Готово"),AND(LEN(K299)&gt;0,'Налаштування'!G16&lt;&gt;"Готово"),AND(LEN(L299)&gt;0,'Налаштування'!G17&lt;&gt;"Готово"),AND(LEN(M299)&gt;0,'Налаштування'!G18&lt;&gt;"Готово")),"Показник не налаштовано","Готово"))))</x:f>
      </x:c>
    </x:row>
    <x:row r="300">
      <x:c r="A300" s="14" t="n">
        <x:f>IF('Налаштування'!$C$4&lt;&gt;"Готово","",IF(YEAR(DATE('Налаштування'!$B$4,1,294))='Налаштування'!$B$4,DATE('Налаштування'!$B$4,1,294),""))</x:f>
        <x:v>46316</x:v>
      </x:c>
      <x:c r="B300" s="13"/>
      <x:c r="C300" s="13"/>
      <x:c r="D300" s="13"/>
      <x:c r="E300" s="13"/>
      <x:c r="F300" s="13"/>
      <x:c r="G300" s="13"/>
      <x:c r="H300" s="13"/>
      <x:c r="I300" s="13"/>
      <x:c r="J300" s="13"/>
      <x:c r="K300" s="13"/>
      <x:c r="L300" s="13"/>
      <x:c r="M300" s="13"/>
      <x:c r="N300" s="9" t="str">
        <x:f>IF(COUNTA(B300:M300)=0,"",IF(A300="","Дата поза роком",IF(OR(IF(ISNUMBER(B300),OR(B300&lt;0,B300&gt;1000000000,ROUND(B300,2)&lt;&gt;B300),LEN(B300)&gt;0),IF(ISNUMBER(C300),OR(C300&lt;0,C300&gt;1000000000,ROUND(C300,2)&lt;&gt;C300),LEN(C300)&gt;0),IF(ISNUMBER(D300),OR(D300&lt;0,D300&gt;1000000000,ROUND(D300,2)&lt;&gt;D300),LEN(D300)&gt;0),IF(ISNUMBER(E300),OR(E300&lt;0,E300&gt;1000000000,ROUND(E300,2)&lt;&gt;E300),LEN(E300)&gt;0),IF(ISNUMBER(F300),OR(F300&lt;0,F300&gt;1000000000,ROUND(F300,2)&lt;&gt;F300),LEN(F300)&gt;0),IF(ISNUMBER(G300),OR(G300&lt;0,G300&gt;1000000000,ROUND(G300,2)&lt;&gt;G300),LEN(G300)&gt;0),IF(ISNUMBER(H300),OR(H300&lt;0,H300&gt;1000000000,ROUND(H300,2)&lt;&gt;H300),LEN(H300)&gt;0),IF(ISNUMBER(I300),OR(I300&lt;0,I300&gt;1000000000,ROUND(I300,2)&lt;&gt;I300),LEN(I300)&gt;0),IF(ISNUMBER(J300),OR(J300&lt;0,J300&gt;1000000000,ROUND(J300,2)&lt;&gt;J300),LEN(J300)&gt;0),IF(ISNUMBER(K300),OR(K300&lt;0,K300&gt;1000000000,ROUND(K300,2)&lt;&gt;K300),LEN(K300)&gt;0),IF(ISNUMBER(L300),OR(L300&lt;0,L300&gt;1000000000,ROUND(L300,2)&lt;&gt;L300),LEN(L300)&gt;0),IF(ISNUMBER(M300),OR(M300&lt;0,M300&gt;1000000000,ROUND(M300,2)&lt;&gt;M300),LEN(M300)&gt;0)),"Перевірте факт",IF(OR(AND(LEN(B300)&gt;0,'Налаштування'!G7&lt;&gt;"Готово"),AND(LEN(C300)&gt;0,'Налаштування'!G8&lt;&gt;"Готово"),AND(LEN(D300)&gt;0,'Налаштування'!G9&lt;&gt;"Готово"),AND(LEN(E300)&gt;0,'Налаштування'!G10&lt;&gt;"Готово"),AND(LEN(F300)&gt;0,'Налаштування'!G11&lt;&gt;"Готово"),AND(LEN(G300)&gt;0,'Налаштування'!G12&lt;&gt;"Готово"),AND(LEN(H300)&gt;0,'Налаштування'!G13&lt;&gt;"Готово"),AND(LEN(I300)&gt;0,'Налаштування'!G14&lt;&gt;"Готово"),AND(LEN(J300)&gt;0,'Налаштування'!G15&lt;&gt;"Готово"),AND(LEN(K300)&gt;0,'Налаштування'!G16&lt;&gt;"Готово"),AND(LEN(L300)&gt;0,'Налаштування'!G17&lt;&gt;"Готово"),AND(LEN(M300)&gt;0,'Налаштування'!G18&lt;&gt;"Готово")),"Показник не налаштовано","Готово"))))</x:f>
      </x:c>
    </x:row>
    <x:row r="301">
      <x:c r="A301" s="14" t="n">
        <x:f>IF('Налаштування'!$C$4&lt;&gt;"Готово","",IF(YEAR(DATE('Налаштування'!$B$4,1,295))='Налаштування'!$B$4,DATE('Налаштування'!$B$4,1,295),""))</x:f>
        <x:v>46317</x:v>
      </x:c>
      <x:c r="B301" s="13"/>
      <x:c r="C301" s="13"/>
      <x:c r="D301" s="13"/>
      <x:c r="E301" s="13"/>
      <x:c r="F301" s="13"/>
      <x:c r="G301" s="13"/>
      <x:c r="H301" s="13"/>
      <x:c r="I301" s="13"/>
      <x:c r="J301" s="13"/>
      <x:c r="K301" s="13"/>
      <x:c r="L301" s="13"/>
      <x:c r="M301" s="13"/>
      <x:c r="N301" s="9" t="str">
        <x:f>IF(COUNTA(B301:M301)=0,"",IF(A301="","Дата поза роком",IF(OR(IF(ISNUMBER(B301),OR(B301&lt;0,B301&gt;1000000000,ROUND(B301,2)&lt;&gt;B301),LEN(B301)&gt;0),IF(ISNUMBER(C301),OR(C301&lt;0,C301&gt;1000000000,ROUND(C301,2)&lt;&gt;C301),LEN(C301)&gt;0),IF(ISNUMBER(D301),OR(D301&lt;0,D301&gt;1000000000,ROUND(D301,2)&lt;&gt;D301),LEN(D301)&gt;0),IF(ISNUMBER(E301),OR(E301&lt;0,E301&gt;1000000000,ROUND(E301,2)&lt;&gt;E301),LEN(E301)&gt;0),IF(ISNUMBER(F301),OR(F301&lt;0,F301&gt;1000000000,ROUND(F301,2)&lt;&gt;F301),LEN(F301)&gt;0),IF(ISNUMBER(G301),OR(G301&lt;0,G301&gt;1000000000,ROUND(G301,2)&lt;&gt;G301),LEN(G301)&gt;0),IF(ISNUMBER(H301),OR(H301&lt;0,H301&gt;1000000000,ROUND(H301,2)&lt;&gt;H301),LEN(H301)&gt;0),IF(ISNUMBER(I301),OR(I301&lt;0,I301&gt;1000000000,ROUND(I301,2)&lt;&gt;I301),LEN(I301)&gt;0),IF(ISNUMBER(J301),OR(J301&lt;0,J301&gt;1000000000,ROUND(J301,2)&lt;&gt;J301),LEN(J301)&gt;0),IF(ISNUMBER(K301),OR(K301&lt;0,K301&gt;1000000000,ROUND(K301,2)&lt;&gt;K301),LEN(K301)&gt;0),IF(ISNUMBER(L301),OR(L301&lt;0,L301&gt;1000000000,ROUND(L301,2)&lt;&gt;L301),LEN(L301)&gt;0),IF(ISNUMBER(M301),OR(M301&lt;0,M301&gt;1000000000,ROUND(M301,2)&lt;&gt;M301),LEN(M301)&gt;0)),"Перевірте факт",IF(OR(AND(LEN(B301)&gt;0,'Налаштування'!G7&lt;&gt;"Готово"),AND(LEN(C301)&gt;0,'Налаштування'!G8&lt;&gt;"Готово"),AND(LEN(D301)&gt;0,'Налаштування'!G9&lt;&gt;"Готово"),AND(LEN(E301)&gt;0,'Налаштування'!G10&lt;&gt;"Готово"),AND(LEN(F301)&gt;0,'Налаштування'!G11&lt;&gt;"Готово"),AND(LEN(G301)&gt;0,'Налаштування'!G12&lt;&gt;"Готово"),AND(LEN(H301)&gt;0,'Налаштування'!G13&lt;&gt;"Готово"),AND(LEN(I301)&gt;0,'Налаштування'!G14&lt;&gt;"Готово"),AND(LEN(J301)&gt;0,'Налаштування'!G15&lt;&gt;"Готово"),AND(LEN(K301)&gt;0,'Налаштування'!G16&lt;&gt;"Готово"),AND(LEN(L301)&gt;0,'Налаштування'!G17&lt;&gt;"Готово"),AND(LEN(M301)&gt;0,'Налаштування'!G18&lt;&gt;"Готово")),"Показник не налаштовано","Готово"))))</x:f>
      </x:c>
    </x:row>
    <x:row r="302">
      <x:c r="A302" s="14" t="n">
        <x:f>IF('Налаштування'!$C$4&lt;&gt;"Готово","",IF(YEAR(DATE('Налаштування'!$B$4,1,296))='Налаштування'!$B$4,DATE('Налаштування'!$B$4,1,296),""))</x:f>
        <x:v>46318</x:v>
      </x:c>
      <x:c r="B302" s="13"/>
      <x:c r="C302" s="13"/>
      <x:c r="D302" s="13"/>
      <x:c r="E302" s="13"/>
      <x:c r="F302" s="13"/>
      <x:c r="G302" s="13"/>
      <x:c r="H302" s="13"/>
      <x:c r="I302" s="13"/>
      <x:c r="J302" s="13"/>
      <x:c r="K302" s="13"/>
      <x:c r="L302" s="13"/>
      <x:c r="M302" s="13"/>
      <x:c r="N302" s="9" t="str">
        <x:f>IF(COUNTA(B302:M302)=0,"",IF(A302="","Дата поза роком",IF(OR(IF(ISNUMBER(B302),OR(B302&lt;0,B302&gt;1000000000,ROUND(B302,2)&lt;&gt;B302),LEN(B302)&gt;0),IF(ISNUMBER(C302),OR(C302&lt;0,C302&gt;1000000000,ROUND(C302,2)&lt;&gt;C302),LEN(C302)&gt;0),IF(ISNUMBER(D302),OR(D302&lt;0,D302&gt;1000000000,ROUND(D302,2)&lt;&gt;D302),LEN(D302)&gt;0),IF(ISNUMBER(E302),OR(E302&lt;0,E302&gt;1000000000,ROUND(E302,2)&lt;&gt;E302),LEN(E302)&gt;0),IF(ISNUMBER(F302),OR(F302&lt;0,F302&gt;1000000000,ROUND(F302,2)&lt;&gt;F302),LEN(F302)&gt;0),IF(ISNUMBER(G302),OR(G302&lt;0,G302&gt;1000000000,ROUND(G302,2)&lt;&gt;G302),LEN(G302)&gt;0),IF(ISNUMBER(H302),OR(H302&lt;0,H302&gt;1000000000,ROUND(H302,2)&lt;&gt;H302),LEN(H302)&gt;0),IF(ISNUMBER(I302),OR(I302&lt;0,I302&gt;1000000000,ROUND(I302,2)&lt;&gt;I302),LEN(I302)&gt;0),IF(ISNUMBER(J302),OR(J302&lt;0,J302&gt;1000000000,ROUND(J302,2)&lt;&gt;J302),LEN(J302)&gt;0),IF(ISNUMBER(K302),OR(K302&lt;0,K302&gt;1000000000,ROUND(K302,2)&lt;&gt;K302),LEN(K302)&gt;0),IF(ISNUMBER(L302),OR(L302&lt;0,L302&gt;1000000000,ROUND(L302,2)&lt;&gt;L302),LEN(L302)&gt;0),IF(ISNUMBER(M302),OR(M302&lt;0,M302&gt;1000000000,ROUND(M302,2)&lt;&gt;M302),LEN(M302)&gt;0)),"Перевірте факт",IF(OR(AND(LEN(B302)&gt;0,'Налаштування'!G7&lt;&gt;"Готово"),AND(LEN(C302)&gt;0,'Налаштування'!G8&lt;&gt;"Готово"),AND(LEN(D302)&gt;0,'Налаштування'!G9&lt;&gt;"Готово"),AND(LEN(E302)&gt;0,'Налаштування'!G10&lt;&gt;"Готово"),AND(LEN(F302)&gt;0,'Налаштування'!G11&lt;&gt;"Готово"),AND(LEN(G302)&gt;0,'Налаштування'!G12&lt;&gt;"Готово"),AND(LEN(H302)&gt;0,'Налаштування'!G13&lt;&gt;"Готово"),AND(LEN(I302)&gt;0,'Налаштування'!G14&lt;&gt;"Готово"),AND(LEN(J302)&gt;0,'Налаштування'!G15&lt;&gt;"Готово"),AND(LEN(K302)&gt;0,'Налаштування'!G16&lt;&gt;"Готово"),AND(LEN(L302)&gt;0,'Налаштування'!G17&lt;&gt;"Готово"),AND(LEN(M302)&gt;0,'Налаштування'!G18&lt;&gt;"Готово")),"Показник не налаштовано","Готово"))))</x:f>
      </x:c>
    </x:row>
    <x:row r="303">
      <x:c r="A303" s="14" t="n">
        <x:f>IF('Налаштування'!$C$4&lt;&gt;"Готово","",IF(YEAR(DATE('Налаштування'!$B$4,1,297))='Налаштування'!$B$4,DATE('Налаштування'!$B$4,1,297),""))</x:f>
        <x:v>46319</x:v>
      </x:c>
      <x:c r="B303" s="13"/>
      <x:c r="C303" s="13"/>
      <x:c r="D303" s="13"/>
      <x:c r="E303" s="13"/>
      <x:c r="F303" s="13"/>
      <x:c r="G303" s="13"/>
      <x:c r="H303" s="13"/>
      <x:c r="I303" s="13"/>
      <x:c r="J303" s="13"/>
      <x:c r="K303" s="13"/>
      <x:c r="L303" s="13"/>
      <x:c r="M303" s="13"/>
      <x:c r="N303" s="9" t="str">
        <x:f>IF(COUNTA(B303:M303)=0,"",IF(A303="","Дата поза роком",IF(OR(IF(ISNUMBER(B303),OR(B303&lt;0,B303&gt;1000000000,ROUND(B303,2)&lt;&gt;B303),LEN(B303)&gt;0),IF(ISNUMBER(C303),OR(C303&lt;0,C303&gt;1000000000,ROUND(C303,2)&lt;&gt;C303),LEN(C303)&gt;0),IF(ISNUMBER(D303),OR(D303&lt;0,D303&gt;1000000000,ROUND(D303,2)&lt;&gt;D303),LEN(D303)&gt;0),IF(ISNUMBER(E303),OR(E303&lt;0,E303&gt;1000000000,ROUND(E303,2)&lt;&gt;E303),LEN(E303)&gt;0),IF(ISNUMBER(F303),OR(F303&lt;0,F303&gt;1000000000,ROUND(F303,2)&lt;&gt;F303),LEN(F303)&gt;0),IF(ISNUMBER(G303),OR(G303&lt;0,G303&gt;1000000000,ROUND(G303,2)&lt;&gt;G303),LEN(G303)&gt;0),IF(ISNUMBER(H303),OR(H303&lt;0,H303&gt;1000000000,ROUND(H303,2)&lt;&gt;H303),LEN(H303)&gt;0),IF(ISNUMBER(I303),OR(I303&lt;0,I303&gt;1000000000,ROUND(I303,2)&lt;&gt;I303),LEN(I303)&gt;0),IF(ISNUMBER(J303),OR(J303&lt;0,J303&gt;1000000000,ROUND(J303,2)&lt;&gt;J303),LEN(J303)&gt;0),IF(ISNUMBER(K303),OR(K303&lt;0,K303&gt;1000000000,ROUND(K303,2)&lt;&gt;K303),LEN(K303)&gt;0),IF(ISNUMBER(L303),OR(L303&lt;0,L303&gt;1000000000,ROUND(L303,2)&lt;&gt;L303),LEN(L303)&gt;0),IF(ISNUMBER(M303),OR(M303&lt;0,M303&gt;1000000000,ROUND(M303,2)&lt;&gt;M303),LEN(M303)&gt;0)),"Перевірте факт",IF(OR(AND(LEN(B303)&gt;0,'Налаштування'!G7&lt;&gt;"Готово"),AND(LEN(C303)&gt;0,'Налаштування'!G8&lt;&gt;"Готово"),AND(LEN(D303)&gt;0,'Налаштування'!G9&lt;&gt;"Готово"),AND(LEN(E303)&gt;0,'Налаштування'!G10&lt;&gt;"Готово"),AND(LEN(F303)&gt;0,'Налаштування'!G11&lt;&gt;"Готово"),AND(LEN(G303)&gt;0,'Налаштування'!G12&lt;&gt;"Готово"),AND(LEN(H303)&gt;0,'Налаштування'!G13&lt;&gt;"Готово"),AND(LEN(I303)&gt;0,'Налаштування'!G14&lt;&gt;"Готово"),AND(LEN(J303)&gt;0,'Налаштування'!G15&lt;&gt;"Готово"),AND(LEN(K303)&gt;0,'Налаштування'!G16&lt;&gt;"Готово"),AND(LEN(L303)&gt;0,'Налаштування'!G17&lt;&gt;"Готово"),AND(LEN(M303)&gt;0,'Налаштування'!G18&lt;&gt;"Готово")),"Показник не налаштовано","Готово"))))</x:f>
      </x:c>
    </x:row>
    <x:row r="304">
      <x:c r="A304" s="14" t="n">
        <x:f>IF('Налаштування'!$C$4&lt;&gt;"Готово","",IF(YEAR(DATE('Налаштування'!$B$4,1,298))='Налаштування'!$B$4,DATE('Налаштування'!$B$4,1,298),""))</x:f>
        <x:v>46320</x:v>
      </x:c>
      <x:c r="B304" s="13"/>
      <x:c r="C304" s="13"/>
      <x:c r="D304" s="13"/>
      <x:c r="E304" s="13"/>
      <x:c r="F304" s="13"/>
      <x:c r="G304" s="13"/>
      <x:c r="H304" s="13"/>
      <x:c r="I304" s="13"/>
      <x:c r="J304" s="13"/>
      <x:c r="K304" s="13"/>
      <x:c r="L304" s="13"/>
      <x:c r="M304" s="13"/>
      <x:c r="N304" s="9" t="str">
        <x:f>IF(COUNTA(B304:M304)=0,"",IF(A304="","Дата поза роком",IF(OR(IF(ISNUMBER(B304),OR(B304&lt;0,B304&gt;1000000000,ROUND(B304,2)&lt;&gt;B304),LEN(B304)&gt;0),IF(ISNUMBER(C304),OR(C304&lt;0,C304&gt;1000000000,ROUND(C304,2)&lt;&gt;C304),LEN(C304)&gt;0),IF(ISNUMBER(D304),OR(D304&lt;0,D304&gt;1000000000,ROUND(D304,2)&lt;&gt;D304),LEN(D304)&gt;0),IF(ISNUMBER(E304),OR(E304&lt;0,E304&gt;1000000000,ROUND(E304,2)&lt;&gt;E304),LEN(E304)&gt;0),IF(ISNUMBER(F304),OR(F304&lt;0,F304&gt;1000000000,ROUND(F304,2)&lt;&gt;F304),LEN(F304)&gt;0),IF(ISNUMBER(G304),OR(G304&lt;0,G304&gt;1000000000,ROUND(G304,2)&lt;&gt;G304),LEN(G304)&gt;0),IF(ISNUMBER(H304),OR(H304&lt;0,H304&gt;1000000000,ROUND(H304,2)&lt;&gt;H304),LEN(H304)&gt;0),IF(ISNUMBER(I304),OR(I304&lt;0,I304&gt;1000000000,ROUND(I304,2)&lt;&gt;I304),LEN(I304)&gt;0),IF(ISNUMBER(J304),OR(J304&lt;0,J304&gt;1000000000,ROUND(J304,2)&lt;&gt;J304),LEN(J304)&gt;0),IF(ISNUMBER(K304),OR(K304&lt;0,K304&gt;1000000000,ROUND(K304,2)&lt;&gt;K304),LEN(K304)&gt;0),IF(ISNUMBER(L304),OR(L304&lt;0,L304&gt;1000000000,ROUND(L304,2)&lt;&gt;L304),LEN(L304)&gt;0),IF(ISNUMBER(M304),OR(M304&lt;0,M304&gt;1000000000,ROUND(M304,2)&lt;&gt;M304),LEN(M304)&gt;0)),"Перевірте факт",IF(OR(AND(LEN(B304)&gt;0,'Налаштування'!G7&lt;&gt;"Готово"),AND(LEN(C304)&gt;0,'Налаштування'!G8&lt;&gt;"Готово"),AND(LEN(D304)&gt;0,'Налаштування'!G9&lt;&gt;"Готово"),AND(LEN(E304)&gt;0,'Налаштування'!G10&lt;&gt;"Готово"),AND(LEN(F304)&gt;0,'Налаштування'!G11&lt;&gt;"Готово"),AND(LEN(G304)&gt;0,'Налаштування'!G12&lt;&gt;"Готово"),AND(LEN(H304)&gt;0,'Налаштування'!G13&lt;&gt;"Готово"),AND(LEN(I304)&gt;0,'Налаштування'!G14&lt;&gt;"Готово"),AND(LEN(J304)&gt;0,'Налаштування'!G15&lt;&gt;"Готово"),AND(LEN(K304)&gt;0,'Налаштування'!G16&lt;&gt;"Готово"),AND(LEN(L304)&gt;0,'Налаштування'!G17&lt;&gt;"Готово"),AND(LEN(M304)&gt;0,'Налаштування'!G18&lt;&gt;"Готово")),"Показник не налаштовано","Готово"))))</x:f>
      </x:c>
    </x:row>
    <x:row r="305">
      <x:c r="A305" s="14" t="n">
        <x:f>IF('Налаштування'!$C$4&lt;&gt;"Готово","",IF(YEAR(DATE('Налаштування'!$B$4,1,299))='Налаштування'!$B$4,DATE('Налаштування'!$B$4,1,299),""))</x:f>
        <x:v>46321</x:v>
      </x:c>
      <x:c r="B305" s="13"/>
      <x:c r="C305" s="13"/>
      <x:c r="D305" s="13"/>
      <x:c r="E305" s="13"/>
      <x:c r="F305" s="13"/>
      <x:c r="G305" s="13"/>
      <x:c r="H305" s="13"/>
      <x:c r="I305" s="13"/>
      <x:c r="J305" s="13"/>
      <x:c r="K305" s="13"/>
      <x:c r="L305" s="13"/>
      <x:c r="M305" s="13"/>
      <x:c r="N305" s="9" t="str">
        <x:f>IF(COUNTA(B305:M305)=0,"",IF(A305="","Дата поза роком",IF(OR(IF(ISNUMBER(B305),OR(B305&lt;0,B305&gt;1000000000,ROUND(B305,2)&lt;&gt;B305),LEN(B305)&gt;0),IF(ISNUMBER(C305),OR(C305&lt;0,C305&gt;1000000000,ROUND(C305,2)&lt;&gt;C305),LEN(C305)&gt;0),IF(ISNUMBER(D305),OR(D305&lt;0,D305&gt;1000000000,ROUND(D305,2)&lt;&gt;D305),LEN(D305)&gt;0),IF(ISNUMBER(E305),OR(E305&lt;0,E305&gt;1000000000,ROUND(E305,2)&lt;&gt;E305),LEN(E305)&gt;0),IF(ISNUMBER(F305),OR(F305&lt;0,F305&gt;1000000000,ROUND(F305,2)&lt;&gt;F305),LEN(F305)&gt;0),IF(ISNUMBER(G305),OR(G305&lt;0,G305&gt;1000000000,ROUND(G305,2)&lt;&gt;G305),LEN(G305)&gt;0),IF(ISNUMBER(H305),OR(H305&lt;0,H305&gt;1000000000,ROUND(H305,2)&lt;&gt;H305),LEN(H305)&gt;0),IF(ISNUMBER(I305),OR(I305&lt;0,I305&gt;1000000000,ROUND(I305,2)&lt;&gt;I305),LEN(I305)&gt;0),IF(ISNUMBER(J305),OR(J305&lt;0,J305&gt;1000000000,ROUND(J305,2)&lt;&gt;J305),LEN(J305)&gt;0),IF(ISNUMBER(K305),OR(K305&lt;0,K305&gt;1000000000,ROUND(K305,2)&lt;&gt;K305),LEN(K305)&gt;0),IF(ISNUMBER(L305),OR(L305&lt;0,L305&gt;1000000000,ROUND(L305,2)&lt;&gt;L305),LEN(L305)&gt;0),IF(ISNUMBER(M305),OR(M305&lt;0,M305&gt;1000000000,ROUND(M305,2)&lt;&gt;M305),LEN(M305)&gt;0)),"Перевірте факт",IF(OR(AND(LEN(B305)&gt;0,'Налаштування'!G7&lt;&gt;"Готово"),AND(LEN(C305)&gt;0,'Налаштування'!G8&lt;&gt;"Готово"),AND(LEN(D305)&gt;0,'Налаштування'!G9&lt;&gt;"Готово"),AND(LEN(E305)&gt;0,'Налаштування'!G10&lt;&gt;"Готово"),AND(LEN(F305)&gt;0,'Налаштування'!G11&lt;&gt;"Готово"),AND(LEN(G305)&gt;0,'Налаштування'!G12&lt;&gt;"Готово"),AND(LEN(H305)&gt;0,'Налаштування'!G13&lt;&gt;"Готово"),AND(LEN(I305)&gt;0,'Налаштування'!G14&lt;&gt;"Готово"),AND(LEN(J305)&gt;0,'Налаштування'!G15&lt;&gt;"Готово"),AND(LEN(K305)&gt;0,'Налаштування'!G16&lt;&gt;"Готово"),AND(LEN(L305)&gt;0,'Налаштування'!G17&lt;&gt;"Готово"),AND(LEN(M305)&gt;0,'Налаштування'!G18&lt;&gt;"Готово")),"Показник не налаштовано","Готово"))))</x:f>
      </x:c>
    </x:row>
    <x:row r="306">
      <x:c r="A306" s="14" t="n">
        <x:f>IF('Налаштування'!$C$4&lt;&gt;"Готово","",IF(YEAR(DATE('Налаштування'!$B$4,1,300))='Налаштування'!$B$4,DATE('Налаштування'!$B$4,1,300),""))</x:f>
        <x:v>46322</x:v>
      </x:c>
      <x:c r="B306" s="13"/>
      <x:c r="C306" s="13"/>
      <x:c r="D306" s="13"/>
      <x:c r="E306" s="13"/>
      <x:c r="F306" s="13"/>
      <x:c r="G306" s="13"/>
      <x:c r="H306" s="13"/>
      <x:c r="I306" s="13"/>
      <x:c r="J306" s="13"/>
      <x:c r="K306" s="13"/>
      <x:c r="L306" s="13"/>
      <x:c r="M306" s="13"/>
      <x:c r="N306" s="9" t="str">
        <x:f>IF(COUNTA(B306:M306)=0,"",IF(A306="","Дата поза роком",IF(OR(IF(ISNUMBER(B306),OR(B306&lt;0,B306&gt;1000000000,ROUND(B306,2)&lt;&gt;B306),LEN(B306)&gt;0),IF(ISNUMBER(C306),OR(C306&lt;0,C306&gt;1000000000,ROUND(C306,2)&lt;&gt;C306),LEN(C306)&gt;0),IF(ISNUMBER(D306),OR(D306&lt;0,D306&gt;1000000000,ROUND(D306,2)&lt;&gt;D306),LEN(D306)&gt;0),IF(ISNUMBER(E306),OR(E306&lt;0,E306&gt;1000000000,ROUND(E306,2)&lt;&gt;E306),LEN(E306)&gt;0),IF(ISNUMBER(F306),OR(F306&lt;0,F306&gt;1000000000,ROUND(F306,2)&lt;&gt;F306),LEN(F306)&gt;0),IF(ISNUMBER(G306),OR(G306&lt;0,G306&gt;1000000000,ROUND(G306,2)&lt;&gt;G306),LEN(G306)&gt;0),IF(ISNUMBER(H306),OR(H306&lt;0,H306&gt;1000000000,ROUND(H306,2)&lt;&gt;H306),LEN(H306)&gt;0),IF(ISNUMBER(I306),OR(I306&lt;0,I306&gt;1000000000,ROUND(I306,2)&lt;&gt;I306),LEN(I306)&gt;0),IF(ISNUMBER(J306),OR(J306&lt;0,J306&gt;1000000000,ROUND(J306,2)&lt;&gt;J306),LEN(J306)&gt;0),IF(ISNUMBER(K306),OR(K306&lt;0,K306&gt;1000000000,ROUND(K306,2)&lt;&gt;K306),LEN(K306)&gt;0),IF(ISNUMBER(L306),OR(L306&lt;0,L306&gt;1000000000,ROUND(L306,2)&lt;&gt;L306),LEN(L306)&gt;0),IF(ISNUMBER(M306),OR(M306&lt;0,M306&gt;1000000000,ROUND(M306,2)&lt;&gt;M306),LEN(M306)&gt;0)),"Перевірте факт",IF(OR(AND(LEN(B306)&gt;0,'Налаштування'!G7&lt;&gt;"Готово"),AND(LEN(C306)&gt;0,'Налаштування'!G8&lt;&gt;"Готово"),AND(LEN(D306)&gt;0,'Налаштування'!G9&lt;&gt;"Готово"),AND(LEN(E306)&gt;0,'Налаштування'!G10&lt;&gt;"Готово"),AND(LEN(F306)&gt;0,'Налаштування'!G11&lt;&gt;"Готово"),AND(LEN(G306)&gt;0,'Налаштування'!G12&lt;&gt;"Готово"),AND(LEN(H306)&gt;0,'Налаштування'!G13&lt;&gt;"Готово"),AND(LEN(I306)&gt;0,'Налаштування'!G14&lt;&gt;"Готово"),AND(LEN(J306)&gt;0,'Налаштування'!G15&lt;&gt;"Готово"),AND(LEN(K306)&gt;0,'Налаштування'!G16&lt;&gt;"Готово"),AND(LEN(L306)&gt;0,'Налаштування'!G17&lt;&gt;"Готово"),AND(LEN(M306)&gt;0,'Налаштування'!G18&lt;&gt;"Готово")),"Показник не налаштовано","Готово"))))</x:f>
      </x:c>
    </x:row>
    <x:row r="307">
      <x:c r="A307" s="14" t="n">
        <x:f>IF('Налаштування'!$C$4&lt;&gt;"Готово","",IF(YEAR(DATE('Налаштування'!$B$4,1,301))='Налаштування'!$B$4,DATE('Налаштування'!$B$4,1,301),""))</x:f>
        <x:v>46323</x:v>
      </x:c>
      <x:c r="B307" s="13"/>
      <x:c r="C307" s="13"/>
      <x:c r="D307" s="13"/>
      <x:c r="E307" s="13"/>
      <x:c r="F307" s="13"/>
      <x:c r="G307" s="13"/>
      <x:c r="H307" s="13"/>
      <x:c r="I307" s="13"/>
      <x:c r="J307" s="13"/>
      <x:c r="K307" s="13"/>
      <x:c r="L307" s="13"/>
      <x:c r="M307" s="13"/>
      <x:c r="N307" s="9" t="str">
        <x:f>IF(COUNTA(B307:M307)=0,"",IF(A307="","Дата поза роком",IF(OR(IF(ISNUMBER(B307),OR(B307&lt;0,B307&gt;1000000000,ROUND(B307,2)&lt;&gt;B307),LEN(B307)&gt;0),IF(ISNUMBER(C307),OR(C307&lt;0,C307&gt;1000000000,ROUND(C307,2)&lt;&gt;C307),LEN(C307)&gt;0),IF(ISNUMBER(D307),OR(D307&lt;0,D307&gt;1000000000,ROUND(D307,2)&lt;&gt;D307),LEN(D307)&gt;0),IF(ISNUMBER(E307),OR(E307&lt;0,E307&gt;1000000000,ROUND(E307,2)&lt;&gt;E307),LEN(E307)&gt;0),IF(ISNUMBER(F307),OR(F307&lt;0,F307&gt;1000000000,ROUND(F307,2)&lt;&gt;F307),LEN(F307)&gt;0),IF(ISNUMBER(G307),OR(G307&lt;0,G307&gt;1000000000,ROUND(G307,2)&lt;&gt;G307),LEN(G307)&gt;0),IF(ISNUMBER(H307),OR(H307&lt;0,H307&gt;1000000000,ROUND(H307,2)&lt;&gt;H307),LEN(H307)&gt;0),IF(ISNUMBER(I307),OR(I307&lt;0,I307&gt;1000000000,ROUND(I307,2)&lt;&gt;I307),LEN(I307)&gt;0),IF(ISNUMBER(J307),OR(J307&lt;0,J307&gt;1000000000,ROUND(J307,2)&lt;&gt;J307),LEN(J307)&gt;0),IF(ISNUMBER(K307),OR(K307&lt;0,K307&gt;1000000000,ROUND(K307,2)&lt;&gt;K307),LEN(K307)&gt;0),IF(ISNUMBER(L307),OR(L307&lt;0,L307&gt;1000000000,ROUND(L307,2)&lt;&gt;L307),LEN(L307)&gt;0),IF(ISNUMBER(M307),OR(M307&lt;0,M307&gt;1000000000,ROUND(M307,2)&lt;&gt;M307),LEN(M307)&gt;0)),"Перевірте факт",IF(OR(AND(LEN(B307)&gt;0,'Налаштування'!G7&lt;&gt;"Готово"),AND(LEN(C307)&gt;0,'Налаштування'!G8&lt;&gt;"Готово"),AND(LEN(D307)&gt;0,'Налаштування'!G9&lt;&gt;"Готово"),AND(LEN(E307)&gt;0,'Налаштування'!G10&lt;&gt;"Готово"),AND(LEN(F307)&gt;0,'Налаштування'!G11&lt;&gt;"Готово"),AND(LEN(G307)&gt;0,'Налаштування'!G12&lt;&gt;"Готово"),AND(LEN(H307)&gt;0,'Налаштування'!G13&lt;&gt;"Готово"),AND(LEN(I307)&gt;0,'Налаштування'!G14&lt;&gt;"Готово"),AND(LEN(J307)&gt;0,'Налаштування'!G15&lt;&gt;"Готово"),AND(LEN(K307)&gt;0,'Налаштування'!G16&lt;&gt;"Готово"),AND(LEN(L307)&gt;0,'Налаштування'!G17&lt;&gt;"Готово"),AND(LEN(M307)&gt;0,'Налаштування'!G18&lt;&gt;"Готово")),"Показник не налаштовано","Готово"))))</x:f>
      </x:c>
    </x:row>
    <x:row r="308">
      <x:c r="A308" s="14" t="n">
        <x:f>IF('Налаштування'!$C$4&lt;&gt;"Готово","",IF(YEAR(DATE('Налаштування'!$B$4,1,302))='Налаштування'!$B$4,DATE('Налаштування'!$B$4,1,302),""))</x:f>
        <x:v>46324</x:v>
      </x:c>
      <x:c r="B308" s="13"/>
      <x:c r="C308" s="13"/>
      <x:c r="D308" s="13"/>
      <x:c r="E308" s="13"/>
      <x:c r="F308" s="13"/>
      <x:c r="G308" s="13"/>
      <x:c r="H308" s="13"/>
      <x:c r="I308" s="13"/>
      <x:c r="J308" s="13"/>
      <x:c r="K308" s="13"/>
      <x:c r="L308" s="13"/>
      <x:c r="M308" s="13"/>
      <x:c r="N308" s="9" t="str">
        <x:f>IF(COUNTA(B308:M308)=0,"",IF(A308="","Дата поза роком",IF(OR(IF(ISNUMBER(B308),OR(B308&lt;0,B308&gt;1000000000,ROUND(B308,2)&lt;&gt;B308),LEN(B308)&gt;0),IF(ISNUMBER(C308),OR(C308&lt;0,C308&gt;1000000000,ROUND(C308,2)&lt;&gt;C308),LEN(C308)&gt;0),IF(ISNUMBER(D308),OR(D308&lt;0,D308&gt;1000000000,ROUND(D308,2)&lt;&gt;D308),LEN(D308)&gt;0),IF(ISNUMBER(E308),OR(E308&lt;0,E308&gt;1000000000,ROUND(E308,2)&lt;&gt;E308),LEN(E308)&gt;0),IF(ISNUMBER(F308),OR(F308&lt;0,F308&gt;1000000000,ROUND(F308,2)&lt;&gt;F308),LEN(F308)&gt;0),IF(ISNUMBER(G308),OR(G308&lt;0,G308&gt;1000000000,ROUND(G308,2)&lt;&gt;G308),LEN(G308)&gt;0),IF(ISNUMBER(H308),OR(H308&lt;0,H308&gt;1000000000,ROUND(H308,2)&lt;&gt;H308),LEN(H308)&gt;0),IF(ISNUMBER(I308),OR(I308&lt;0,I308&gt;1000000000,ROUND(I308,2)&lt;&gt;I308),LEN(I308)&gt;0),IF(ISNUMBER(J308),OR(J308&lt;0,J308&gt;1000000000,ROUND(J308,2)&lt;&gt;J308),LEN(J308)&gt;0),IF(ISNUMBER(K308),OR(K308&lt;0,K308&gt;1000000000,ROUND(K308,2)&lt;&gt;K308),LEN(K308)&gt;0),IF(ISNUMBER(L308),OR(L308&lt;0,L308&gt;1000000000,ROUND(L308,2)&lt;&gt;L308),LEN(L308)&gt;0),IF(ISNUMBER(M308),OR(M308&lt;0,M308&gt;1000000000,ROUND(M308,2)&lt;&gt;M308),LEN(M308)&gt;0)),"Перевірте факт",IF(OR(AND(LEN(B308)&gt;0,'Налаштування'!G7&lt;&gt;"Готово"),AND(LEN(C308)&gt;0,'Налаштування'!G8&lt;&gt;"Готово"),AND(LEN(D308)&gt;0,'Налаштування'!G9&lt;&gt;"Готово"),AND(LEN(E308)&gt;0,'Налаштування'!G10&lt;&gt;"Готово"),AND(LEN(F308)&gt;0,'Налаштування'!G11&lt;&gt;"Готово"),AND(LEN(G308)&gt;0,'Налаштування'!G12&lt;&gt;"Готово"),AND(LEN(H308)&gt;0,'Налаштування'!G13&lt;&gt;"Готово"),AND(LEN(I308)&gt;0,'Налаштування'!G14&lt;&gt;"Готово"),AND(LEN(J308)&gt;0,'Налаштування'!G15&lt;&gt;"Готово"),AND(LEN(K308)&gt;0,'Налаштування'!G16&lt;&gt;"Готово"),AND(LEN(L308)&gt;0,'Налаштування'!G17&lt;&gt;"Готово"),AND(LEN(M308)&gt;0,'Налаштування'!G18&lt;&gt;"Готово")),"Показник не налаштовано","Готово"))))</x:f>
      </x:c>
    </x:row>
    <x:row r="309">
      <x:c r="A309" s="14" t="n">
        <x:f>IF('Налаштування'!$C$4&lt;&gt;"Готово","",IF(YEAR(DATE('Налаштування'!$B$4,1,303))='Налаштування'!$B$4,DATE('Налаштування'!$B$4,1,303),""))</x:f>
        <x:v>46325</x:v>
      </x:c>
      <x:c r="B309" s="13"/>
      <x:c r="C309" s="13"/>
      <x:c r="D309" s="13"/>
      <x:c r="E309" s="13"/>
      <x:c r="F309" s="13"/>
      <x:c r="G309" s="13"/>
      <x:c r="H309" s="13"/>
      <x:c r="I309" s="13"/>
      <x:c r="J309" s="13"/>
      <x:c r="K309" s="13"/>
      <x:c r="L309" s="13"/>
      <x:c r="M309" s="13"/>
      <x:c r="N309" s="9" t="str">
        <x:f>IF(COUNTA(B309:M309)=0,"",IF(A309="","Дата поза роком",IF(OR(IF(ISNUMBER(B309),OR(B309&lt;0,B309&gt;1000000000,ROUND(B309,2)&lt;&gt;B309),LEN(B309)&gt;0),IF(ISNUMBER(C309),OR(C309&lt;0,C309&gt;1000000000,ROUND(C309,2)&lt;&gt;C309),LEN(C309)&gt;0),IF(ISNUMBER(D309),OR(D309&lt;0,D309&gt;1000000000,ROUND(D309,2)&lt;&gt;D309),LEN(D309)&gt;0),IF(ISNUMBER(E309),OR(E309&lt;0,E309&gt;1000000000,ROUND(E309,2)&lt;&gt;E309),LEN(E309)&gt;0),IF(ISNUMBER(F309),OR(F309&lt;0,F309&gt;1000000000,ROUND(F309,2)&lt;&gt;F309),LEN(F309)&gt;0),IF(ISNUMBER(G309),OR(G309&lt;0,G309&gt;1000000000,ROUND(G309,2)&lt;&gt;G309),LEN(G309)&gt;0),IF(ISNUMBER(H309),OR(H309&lt;0,H309&gt;1000000000,ROUND(H309,2)&lt;&gt;H309),LEN(H309)&gt;0),IF(ISNUMBER(I309),OR(I309&lt;0,I309&gt;1000000000,ROUND(I309,2)&lt;&gt;I309),LEN(I309)&gt;0),IF(ISNUMBER(J309),OR(J309&lt;0,J309&gt;1000000000,ROUND(J309,2)&lt;&gt;J309),LEN(J309)&gt;0),IF(ISNUMBER(K309),OR(K309&lt;0,K309&gt;1000000000,ROUND(K309,2)&lt;&gt;K309),LEN(K309)&gt;0),IF(ISNUMBER(L309),OR(L309&lt;0,L309&gt;1000000000,ROUND(L309,2)&lt;&gt;L309),LEN(L309)&gt;0),IF(ISNUMBER(M309),OR(M309&lt;0,M309&gt;1000000000,ROUND(M309,2)&lt;&gt;M309),LEN(M309)&gt;0)),"Перевірте факт",IF(OR(AND(LEN(B309)&gt;0,'Налаштування'!G7&lt;&gt;"Готово"),AND(LEN(C309)&gt;0,'Налаштування'!G8&lt;&gt;"Готово"),AND(LEN(D309)&gt;0,'Налаштування'!G9&lt;&gt;"Готово"),AND(LEN(E309)&gt;0,'Налаштування'!G10&lt;&gt;"Готово"),AND(LEN(F309)&gt;0,'Налаштування'!G11&lt;&gt;"Готово"),AND(LEN(G309)&gt;0,'Налаштування'!G12&lt;&gt;"Готово"),AND(LEN(H309)&gt;0,'Налаштування'!G13&lt;&gt;"Готово"),AND(LEN(I309)&gt;0,'Налаштування'!G14&lt;&gt;"Готово"),AND(LEN(J309)&gt;0,'Налаштування'!G15&lt;&gt;"Готово"),AND(LEN(K309)&gt;0,'Налаштування'!G16&lt;&gt;"Готово"),AND(LEN(L309)&gt;0,'Налаштування'!G17&lt;&gt;"Готово"),AND(LEN(M309)&gt;0,'Налаштування'!G18&lt;&gt;"Готово")),"Показник не налаштовано","Готово"))))</x:f>
      </x:c>
    </x:row>
    <x:row r="310">
      <x:c r="A310" s="14" t="n">
        <x:f>IF('Налаштування'!$C$4&lt;&gt;"Готово","",IF(YEAR(DATE('Налаштування'!$B$4,1,304))='Налаштування'!$B$4,DATE('Налаштування'!$B$4,1,304),""))</x:f>
        <x:v>46326</x:v>
      </x:c>
      <x:c r="B310" s="13"/>
      <x:c r="C310" s="13"/>
      <x:c r="D310" s="13"/>
      <x:c r="E310" s="13"/>
      <x:c r="F310" s="13"/>
      <x:c r="G310" s="13"/>
      <x:c r="H310" s="13"/>
      <x:c r="I310" s="13"/>
      <x:c r="J310" s="13"/>
      <x:c r="K310" s="13"/>
      <x:c r="L310" s="13"/>
      <x:c r="M310" s="13"/>
      <x:c r="N310" s="9" t="str">
        <x:f>IF(COUNTA(B310:M310)=0,"",IF(A310="","Дата поза роком",IF(OR(IF(ISNUMBER(B310),OR(B310&lt;0,B310&gt;1000000000,ROUND(B310,2)&lt;&gt;B310),LEN(B310)&gt;0),IF(ISNUMBER(C310),OR(C310&lt;0,C310&gt;1000000000,ROUND(C310,2)&lt;&gt;C310),LEN(C310)&gt;0),IF(ISNUMBER(D310),OR(D310&lt;0,D310&gt;1000000000,ROUND(D310,2)&lt;&gt;D310),LEN(D310)&gt;0),IF(ISNUMBER(E310),OR(E310&lt;0,E310&gt;1000000000,ROUND(E310,2)&lt;&gt;E310),LEN(E310)&gt;0),IF(ISNUMBER(F310),OR(F310&lt;0,F310&gt;1000000000,ROUND(F310,2)&lt;&gt;F310),LEN(F310)&gt;0),IF(ISNUMBER(G310),OR(G310&lt;0,G310&gt;1000000000,ROUND(G310,2)&lt;&gt;G310),LEN(G310)&gt;0),IF(ISNUMBER(H310),OR(H310&lt;0,H310&gt;1000000000,ROUND(H310,2)&lt;&gt;H310),LEN(H310)&gt;0),IF(ISNUMBER(I310),OR(I310&lt;0,I310&gt;1000000000,ROUND(I310,2)&lt;&gt;I310),LEN(I310)&gt;0),IF(ISNUMBER(J310),OR(J310&lt;0,J310&gt;1000000000,ROUND(J310,2)&lt;&gt;J310),LEN(J310)&gt;0),IF(ISNUMBER(K310),OR(K310&lt;0,K310&gt;1000000000,ROUND(K310,2)&lt;&gt;K310),LEN(K310)&gt;0),IF(ISNUMBER(L310),OR(L310&lt;0,L310&gt;1000000000,ROUND(L310,2)&lt;&gt;L310),LEN(L310)&gt;0),IF(ISNUMBER(M310),OR(M310&lt;0,M310&gt;1000000000,ROUND(M310,2)&lt;&gt;M310),LEN(M310)&gt;0)),"Перевірте факт",IF(OR(AND(LEN(B310)&gt;0,'Налаштування'!G7&lt;&gt;"Готово"),AND(LEN(C310)&gt;0,'Налаштування'!G8&lt;&gt;"Готово"),AND(LEN(D310)&gt;0,'Налаштування'!G9&lt;&gt;"Готово"),AND(LEN(E310)&gt;0,'Налаштування'!G10&lt;&gt;"Готово"),AND(LEN(F310)&gt;0,'Налаштування'!G11&lt;&gt;"Готово"),AND(LEN(G310)&gt;0,'Налаштування'!G12&lt;&gt;"Готово"),AND(LEN(H310)&gt;0,'Налаштування'!G13&lt;&gt;"Готово"),AND(LEN(I310)&gt;0,'Налаштування'!G14&lt;&gt;"Готово"),AND(LEN(J310)&gt;0,'Налаштування'!G15&lt;&gt;"Готово"),AND(LEN(K310)&gt;0,'Налаштування'!G16&lt;&gt;"Готово"),AND(LEN(L310)&gt;0,'Налаштування'!G17&lt;&gt;"Готово"),AND(LEN(M310)&gt;0,'Налаштування'!G18&lt;&gt;"Готово")),"Показник не налаштовано","Готово"))))</x:f>
      </x:c>
    </x:row>
    <x:row r="311">
      <x:c r="A311" s="14" t="n">
        <x:f>IF('Налаштування'!$C$4&lt;&gt;"Готово","",IF(YEAR(DATE('Налаштування'!$B$4,1,305))='Налаштування'!$B$4,DATE('Налаштування'!$B$4,1,305),""))</x:f>
        <x:v>46327</x:v>
      </x:c>
      <x:c r="B311" s="13"/>
      <x:c r="C311" s="13"/>
      <x:c r="D311" s="13"/>
      <x:c r="E311" s="13"/>
      <x:c r="F311" s="13"/>
      <x:c r="G311" s="13"/>
      <x:c r="H311" s="13"/>
      <x:c r="I311" s="13"/>
      <x:c r="J311" s="13"/>
      <x:c r="K311" s="13"/>
      <x:c r="L311" s="13"/>
      <x:c r="M311" s="13"/>
      <x:c r="N311" s="9" t="str">
        <x:f>IF(COUNTA(B311:M311)=0,"",IF(A311="","Дата поза роком",IF(OR(IF(ISNUMBER(B311),OR(B311&lt;0,B311&gt;1000000000,ROUND(B311,2)&lt;&gt;B311),LEN(B311)&gt;0),IF(ISNUMBER(C311),OR(C311&lt;0,C311&gt;1000000000,ROUND(C311,2)&lt;&gt;C311),LEN(C311)&gt;0),IF(ISNUMBER(D311),OR(D311&lt;0,D311&gt;1000000000,ROUND(D311,2)&lt;&gt;D311),LEN(D311)&gt;0),IF(ISNUMBER(E311),OR(E311&lt;0,E311&gt;1000000000,ROUND(E311,2)&lt;&gt;E311),LEN(E311)&gt;0),IF(ISNUMBER(F311),OR(F311&lt;0,F311&gt;1000000000,ROUND(F311,2)&lt;&gt;F311),LEN(F311)&gt;0),IF(ISNUMBER(G311),OR(G311&lt;0,G311&gt;1000000000,ROUND(G311,2)&lt;&gt;G311),LEN(G311)&gt;0),IF(ISNUMBER(H311),OR(H311&lt;0,H311&gt;1000000000,ROUND(H311,2)&lt;&gt;H311),LEN(H311)&gt;0),IF(ISNUMBER(I311),OR(I311&lt;0,I311&gt;1000000000,ROUND(I311,2)&lt;&gt;I311),LEN(I311)&gt;0),IF(ISNUMBER(J311),OR(J311&lt;0,J311&gt;1000000000,ROUND(J311,2)&lt;&gt;J311),LEN(J311)&gt;0),IF(ISNUMBER(K311),OR(K311&lt;0,K311&gt;1000000000,ROUND(K311,2)&lt;&gt;K311),LEN(K311)&gt;0),IF(ISNUMBER(L311),OR(L311&lt;0,L311&gt;1000000000,ROUND(L311,2)&lt;&gt;L311),LEN(L311)&gt;0),IF(ISNUMBER(M311),OR(M311&lt;0,M311&gt;1000000000,ROUND(M311,2)&lt;&gt;M311),LEN(M311)&gt;0)),"Перевірте факт",IF(OR(AND(LEN(B311)&gt;0,'Налаштування'!G7&lt;&gt;"Готово"),AND(LEN(C311)&gt;0,'Налаштування'!G8&lt;&gt;"Готово"),AND(LEN(D311)&gt;0,'Налаштування'!G9&lt;&gt;"Готово"),AND(LEN(E311)&gt;0,'Налаштування'!G10&lt;&gt;"Готово"),AND(LEN(F311)&gt;0,'Налаштування'!G11&lt;&gt;"Готово"),AND(LEN(G311)&gt;0,'Налаштування'!G12&lt;&gt;"Готово"),AND(LEN(H311)&gt;0,'Налаштування'!G13&lt;&gt;"Готово"),AND(LEN(I311)&gt;0,'Налаштування'!G14&lt;&gt;"Готово"),AND(LEN(J311)&gt;0,'Налаштування'!G15&lt;&gt;"Готово"),AND(LEN(K311)&gt;0,'Налаштування'!G16&lt;&gt;"Готово"),AND(LEN(L311)&gt;0,'Налаштування'!G17&lt;&gt;"Готово"),AND(LEN(M311)&gt;0,'Налаштування'!G18&lt;&gt;"Готово")),"Показник не налаштовано","Готово"))))</x:f>
      </x:c>
    </x:row>
    <x:row r="312">
      <x:c r="A312" s="14" t="n">
        <x:f>IF('Налаштування'!$C$4&lt;&gt;"Готово","",IF(YEAR(DATE('Налаштування'!$B$4,1,306))='Налаштування'!$B$4,DATE('Налаштування'!$B$4,1,306),""))</x:f>
        <x:v>46328</x:v>
      </x:c>
      <x:c r="B312" s="13"/>
      <x:c r="C312" s="13"/>
      <x:c r="D312" s="13"/>
      <x:c r="E312" s="13"/>
      <x:c r="F312" s="13"/>
      <x:c r="G312" s="13"/>
      <x:c r="H312" s="13"/>
      <x:c r="I312" s="13"/>
      <x:c r="J312" s="13"/>
      <x:c r="K312" s="13"/>
      <x:c r="L312" s="13"/>
      <x:c r="M312" s="13"/>
      <x:c r="N312" s="9" t="str">
        <x:f>IF(COUNTA(B312:M312)=0,"",IF(A312="","Дата поза роком",IF(OR(IF(ISNUMBER(B312),OR(B312&lt;0,B312&gt;1000000000,ROUND(B312,2)&lt;&gt;B312),LEN(B312)&gt;0),IF(ISNUMBER(C312),OR(C312&lt;0,C312&gt;1000000000,ROUND(C312,2)&lt;&gt;C312),LEN(C312)&gt;0),IF(ISNUMBER(D312),OR(D312&lt;0,D312&gt;1000000000,ROUND(D312,2)&lt;&gt;D312),LEN(D312)&gt;0),IF(ISNUMBER(E312),OR(E312&lt;0,E312&gt;1000000000,ROUND(E312,2)&lt;&gt;E312),LEN(E312)&gt;0),IF(ISNUMBER(F312),OR(F312&lt;0,F312&gt;1000000000,ROUND(F312,2)&lt;&gt;F312),LEN(F312)&gt;0),IF(ISNUMBER(G312),OR(G312&lt;0,G312&gt;1000000000,ROUND(G312,2)&lt;&gt;G312),LEN(G312)&gt;0),IF(ISNUMBER(H312),OR(H312&lt;0,H312&gt;1000000000,ROUND(H312,2)&lt;&gt;H312),LEN(H312)&gt;0),IF(ISNUMBER(I312),OR(I312&lt;0,I312&gt;1000000000,ROUND(I312,2)&lt;&gt;I312),LEN(I312)&gt;0),IF(ISNUMBER(J312),OR(J312&lt;0,J312&gt;1000000000,ROUND(J312,2)&lt;&gt;J312),LEN(J312)&gt;0),IF(ISNUMBER(K312),OR(K312&lt;0,K312&gt;1000000000,ROUND(K312,2)&lt;&gt;K312),LEN(K312)&gt;0),IF(ISNUMBER(L312),OR(L312&lt;0,L312&gt;1000000000,ROUND(L312,2)&lt;&gt;L312),LEN(L312)&gt;0),IF(ISNUMBER(M312),OR(M312&lt;0,M312&gt;1000000000,ROUND(M312,2)&lt;&gt;M312),LEN(M312)&gt;0)),"Перевірте факт",IF(OR(AND(LEN(B312)&gt;0,'Налаштування'!G7&lt;&gt;"Готово"),AND(LEN(C312)&gt;0,'Налаштування'!G8&lt;&gt;"Готово"),AND(LEN(D312)&gt;0,'Налаштування'!G9&lt;&gt;"Готово"),AND(LEN(E312)&gt;0,'Налаштування'!G10&lt;&gt;"Готово"),AND(LEN(F312)&gt;0,'Налаштування'!G11&lt;&gt;"Готово"),AND(LEN(G312)&gt;0,'Налаштування'!G12&lt;&gt;"Готово"),AND(LEN(H312)&gt;0,'Налаштування'!G13&lt;&gt;"Готово"),AND(LEN(I312)&gt;0,'Налаштування'!G14&lt;&gt;"Готово"),AND(LEN(J312)&gt;0,'Налаштування'!G15&lt;&gt;"Готово"),AND(LEN(K312)&gt;0,'Налаштування'!G16&lt;&gt;"Готово"),AND(LEN(L312)&gt;0,'Налаштування'!G17&lt;&gt;"Готово"),AND(LEN(M312)&gt;0,'Налаштування'!G18&lt;&gt;"Готово")),"Показник не налаштовано","Готово"))))</x:f>
      </x:c>
    </x:row>
    <x:row r="313">
      <x:c r="A313" s="14" t="n">
        <x:f>IF('Налаштування'!$C$4&lt;&gt;"Готово","",IF(YEAR(DATE('Налаштування'!$B$4,1,307))='Налаштування'!$B$4,DATE('Налаштування'!$B$4,1,307),""))</x:f>
        <x:v>46329</x:v>
      </x:c>
      <x:c r="B313" s="13"/>
      <x:c r="C313" s="13"/>
      <x:c r="D313" s="13"/>
      <x:c r="E313" s="13"/>
      <x:c r="F313" s="13"/>
      <x:c r="G313" s="13"/>
      <x:c r="H313" s="13"/>
      <x:c r="I313" s="13"/>
      <x:c r="J313" s="13"/>
      <x:c r="K313" s="13"/>
      <x:c r="L313" s="13"/>
      <x:c r="M313" s="13"/>
      <x:c r="N313" s="9" t="str">
        <x:f>IF(COUNTA(B313:M313)=0,"",IF(A313="","Дата поза роком",IF(OR(IF(ISNUMBER(B313),OR(B313&lt;0,B313&gt;1000000000,ROUND(B313,2)&lt;&gt;B313),LEN(B313)&gt;0),IF(ISNUMBER(C313),OR(C313&lt;0,C313&gt;1000000000,ROUND(C313,2)&lt;&gt;C313),LEN(C313)&gt;0),IF(ISNUMBER(D313),OR(D313&lt;0,D313&gt;1000000000,ROUND(D313,2)&lt;&gt;D313),LEN(D313)&gt;0),IF(ISNUMBER(E313),OR(E313&lt;0,E313&gt;1000000000,ROUND(E313,2)&lt;&gt;E313),LEN(E313)&gt;0),IF(ISNUMBER(F313),OR(F313&lt;0,F313&gt;1000000000,ROUND(F313,2)&lt;&gt;F313),LEN(F313)&gt;0),IF(ISNUMBER(G313),OR(G313&lt;0,G313&gt;1000000000,ROUND(G313,2)&lt;&gt;G313),LEN(G313)&gt;0),IF(ISNUMBER(H313),OR(H313&lt;0,H313&gt;1000000000,ROUND(H313,2)&lt;&gt;H313),LEN(H313)&gt;0),IF(ISNUMBER(I313),OR(I313&lt;0,I313&gt;1000000000,ROUND(I313,2)&lt;&gt;I313),LEN(I313)&gt;0),IF(ISNUMBER(J313),OR(J313&lt;0,J313&gt;1000000000,ROUND(J313,2)&lt;&gt;J313),LEN(J313)&gt;0),IF(ISNUMBER(K313),OR(K313&lt;0,K313&gt;1000000000,ROUND(K313,2)&lt;&gt;K313),LEN(K313)&gt;0),IF(ISNUMBER(L313),OR(L313&lt;0,L313&gt;1000000000,ROUND(L313,2)&lt;&gt;L313),LEN(L313)&gt;0),IF(ISNUMBER(M313),OR(M313&lt;0,M313&gt;1000000000,ROUND(M313,2)&lt;&gt;M313),LEN(M313)&gt;0)),"Перевірте факт",IF(OR(AND(LEN(B313)&gt;0,'Налаштування'!G7&lt;&gt;"Готово"),AND(LEN(C313)&gt;0,'Налаштування'!G8&lt;&gt;"Готово"),AND(LEN(D313)&gt;0,'Налаштування'!G9&lt;&gt;"Готово"),AND(LEN(E313)&gt;0,'Налаштування'!G10&lt;&gt;"Готово"),AND(LEN(F313)&gt;0,'Налаштування'!G11&lt;&gt;"Готово"),AND(LEN(G313)&gt;0,'Налаштування'!G12&lt;&gt;"Готово"),AND(LEN(H313)&gt;0,'Налаштування'!G13&lt;&gt;"Готово"),AND(LEN(I313)&gt;0,'Налаштування'!G14&lt;&gt;"Готово"),AND(LEN(J313)&gt;0,'Налаштування'!G15&lt;&gt;"Готово"),AND(LEN(K313)&gt;0,'Налаштування'!G16&lt;&gt;"Готово"),AND(LEN(L313)&gt;0,'Налаштування'!G17&lt;&gt;"Готово"),AND(LEN(M313)&gt;0,'Налаштування'!G18&lt;&gt;"Готово")),"Показник не налаштовано","Готово"))))</x:f>
      </x:c>
    </x:row>
    <x:row r="314">
      <x:c r="A314" s="14" t="n">
        <x:f>IF('Налаштування'!$C$4&lt;&gt;"Готово","",IF(YEAR(DATE('Налаштування'!$B$4,1,308))='Налаштування'!$B$4,DATE('Налаштування'!$B$4,1,308),""))</x:f>
        <x:v>46330</x:v>
      </x:c>
      <x:c r="B314" s="13"/>
      <x:c r="C314" s="13"/>
      <x:c r="D314" s="13"/>
      <x:c r="E314" s="13"/>
      <x:c r="F314" s="13"/>
      <x:c r="G314" s="13"/>
      <x:c r="H314" s="13"/>
      <x:c r="I314" s="13"/>
      <x:c r="J314" s="13"/>
      <x:c r="K314" s="13"/>
      <x:c r="L314" s="13"/>
      <x:c r="M314" s="13"/>
      <x:c r="N314" s="9" t="str">
        <x:f>IF(COUNTA(B314:M314)=0,"",IF(A314="","Дата поза роком",IF(OR(IF(ISNUMBER(B314),OR(B314&lt;0,B314&gt;1000000000,ROUND(B314,2)&lt;&gt;B314),LEN(B314)&gt;0),IF(ISNUMBER(C314),OR(C314&lt;0,C314&gt;1000000000,ROUND(C314,2)&lt;&gt;C314),LEN(C314)&gt;0),IF(ISNUMBER(D314),OR(D314&lt;0,D314&gt;1000000000,ROUND(D314,2)&lt;&gt;D314),LEN(D314)&gt;0),IF(ISNUMBER(E314),OR(E314&lt;0,E314&gt;1000000000,ROUND(E314,2)&lt;&gt;E314),LEN(E314)&gt;0),IF(ISNUMBER(F314),OR(F314&lt;0,F314&gt;1000000000,ROUND(F314,2)&lt;&gt;F314),LEN(F314)&gt;0),IF(ISNUMBER(G314),OR(G314&lt;0,G314&gt;1000000000,ROUND(G314,2)&lt;&gt;G314),LEN(G314)&gt;0),IF(ISNUMBER(H314),OR(H314&lt;0,H314&gt;1000000000,ROUND(H314,2)&lt;&gt;H314),LEN(H314)&gt;0),IF(ISNUMBER(I314),OR(I314&lt;0,I314&gt;1000000000,ROUND(I314,2)&lt;&gt;I314),LEN(I314)&gt;0),IF(ISNUMBER(J314),OR(J314&lt;0,J314&gt;1000000000,ROUND(J314,2)&lt;&gt;J314),LEN(J314)&gt;0),IF(ISNUMBER(K314),OR(K314&lt;0,K314&gt;1000000000,ROUND(K314,2)&lt;&gt;K314),LEN(K314)&gt;0),IF(ISNUMBER(L314),OR(L314&lt;0,L314&gt;1000000000,ROUND(L314,2)&lt;&gt;L314),LEN(L314)&gt;0),IF(ISNUMBER(M314),OR(M314&lt;0,M314&gt;1000000000,ROUND(M314,2)&lt;&gt;M314),LEN(M314)&gt;0)),"Перевірте факт",IF(OR(AND(LEN(B314)&gt;0,'Налаштування'!G7&lt;&gt;"Готово"),AND(LEN(C314)&gt;0,'Налаштування'!G8&lt;&gt;"Готово"),AND(LEN(D314)&gt;0,'Налаштування'!G9&lt;&gt;"Готово"),AND(LEN(E314)&gt;0,'Налаштування'!G10&lt;&gt;"Готово"),AND(LEN(F314)&gt;0,'Налаштування'!G11&lt;&gt;"Готово"),AND(LEN(G314)&gt;0,'Налаштування'!G12&lt;&gt;"Готово"),AND(LEN(H314)&gt;0,'Налаштування'!G13&lt;&gt;"Готово"),AND(LEN(I314)&gt;0,'Налаштування'!G14&lt;&gt;"Готово"),AND(LEN(J314)&gt;0,'Налаштування'!G15&lt;&gt;"Готово"),AND(LEN(K314)&gt;0,'Налаштування'!G16&lt;&gt;"Готово"),AND(LEN(L314)&gt;0,'Налаштування'!G17&lt;&gt;"Готово"),AND(LEN(M314)&gt;0,'Налаштування'!G18&lt;&gt;"Готово")),"Показник не налаштовано","Готово"))))</x:f>
      </x:c>
    </x:row>
    <x:row r="315">
      <x:c r="A315" s="14" t="n">
        <x:f>IF('Налаштування'!$C$4&lt;&gt;"Готово","",IF(YEAR(DATE('Налаштування'!$B$4,1,309))='Налаштування'!$B$4,DATE('Налаштування'!$B$4,1,309),""))</x:f>
        <x:v>46331</x:v>
      </x:c>
      <x:c r="B315" s="13"/>
      <x:c r="C315" s="13"/>
      <x:c r="D315" s="13"/>
      <x:c r="E315" s="13"/>
      <x:c r="F315" s="13"/>
      <x:c r="G315" s="13"/>
      <x:c r="H315" s="13"/>
      <x:c r="I315" s="13"/>
      <x:c r="J315" s="13"/>
      <x:c r="K315" s="13"/>
      <x:c r="L315" s="13"/>
      <x:c r="M315" s="13"/>
      <x:c r="N315" s="9" t="str">
        <x:f>IF(COUNTA(B315:M315)=0,"",IF(A315="","Дата поза роком",IF(OR(IF(ISNUMBER(B315),OR(B315&lt;0,B315&gt;1000000000,ROUND(B315,2)&lt;&gt;B315),LEN(B315)&gt;0),IF(ISNUMBER(C315),OR(C315&lt;0,C315&gt;1000000000,ROUND(C315,2)&lt;&gt;C315),LEN(C315)&gt;0),IF(ISNUMBER(D315),OR(D315&lt;0,D315&gt;1000000000,ROUND(D315,2)&lt;&gt;D315),LEN(D315)&gt;0),IF(ISNUMBER(E315),OR(E315&lt;0,E315&gt;1000000000,ROUND(E315,2)&lt;&gt;E315),LEN(E315)&gt;0),IF(ISNUMBER(F315),OR(F315&lt;0,F315&gt;1000000000,ROUND(F315,2)&lt;&gt;F315),LEN(F315)&gt;0),IF(ISNUMBER(G315),OR(G315&lt;0,G315&gt;1000000000,ROUND(G315,2)&lt;&gt;G315),LEN(G315)&gt;0),IF(ISNUMBER(H315),OR(H315&lt;0,H315&gt;1000000000,ROUND(H315,2)&lt;&gt;H315),LEN(H315)&gt;0),IF(ISNUMBER(I315),OR(I315&lt;0,I315&gt;1000000000,ROUND(I315,2)&lt;&gt;I315),LEN(I315)&gt;0),IF(ISNUMBER(J315),OR(J315&lt;0,J315&gt;1000000000,ROUND(J315,2)&lt;&gt;J315),LEN(J315)&gt;0),IF(ISNUMBER(K315),OR(K315&lt;0,K315&gt;1000000000,ROUND(K315,2)&lt;&gt;K315),LEN(K315)&gt;0),IF(ISNUMBER(L315),OR(L315&lt;0,L315&gt;1000000000,ROUND(L315,2)&lt;&gt;L315),LEN(L315)&gt;0),IF(ISNUMBER(M315),OR(M315&lt;0,M315&gt;1000000000,ROUND(M315,2)&lt;&gt;M315),LEN(M315)&gt;0)),"Перевірте факт",IF(OR(AND(LEN(B315)&gt;0,'Налаштування'!G7&lt;&gt;"Готово"),AND(LEN(C315)&gt;0,'Налаштування'!G8&lt;&gt;"Готово"),AND(LEN(D315)&gt;0,'Налаштування'!G9&lt;&gt;"Готово"),AND(LEN(E315)&gt;0,'Налаштування'!G10&lt;&gt;"Готово"),AND(LEN(F315)&gt;0,'Налаштування'!G11&lt;&gt;"Готово"),AND(LEN(G315)&gt;0,'Налаштування'!G12&lt;&gt;"Готово"),AND(LEN(H315)&gt;0,'Налаштування'!G13&lt;&gt;"Готово"),AND(LEN(I315)&gt;0,'Налаштування'!G14&lt;&gt;"Готово"),AND(LEN(J315)&gt;0,'Налаштування'!G15&lt;&gt;"Готово"),AND(LEN(K315)&gt;0,'Налаштування'!G16&lt;&gt;"Готово"),AND(LEN(L315)&gt;0,'Налаштування'!G17&lt;&gt;"Готово"),AND(LEN(M315)&gt;0,'Налаштування'!G18&lt;&gt;"Готово")),"Показник не налаштовано","Готово"))))</x:f>
      </x:c>
    </x:row>
    <x:row r="316">
      <x:c r="A316" s="14" t="n">
        <x:f>IF('Налаштування'!$C$4&lt;&gt;"Готово","",IF(YEAR(DATE('Налаштування'!$B$4,1,310))='Налаштування'!$B$4,DATE('Налаштування'!$B$4,1,310),""))</x:f>
        <x:v>46332</x:v>
      </x:c>
      <x:c r="B316" s="13"/>
      <x:c r="C316" s="13"/>
      <x:c r="D316" s="13"/>
      <x:c r="E316" s="13"/>
      <x:c r="F316" s="13"/>
      <x:c r="G316" s="13"/>
      <x:c r="H316" s="13"/>
      <x:c r="I316" s="13"/>
      <x:c r="J316" s="13"/>
      <x:c r="K316" s="13"/>
      <x:c r="L316" s="13"/>
      <x:c r="M316" s="13"/>
      <x:c r="N316" s="9" t="str">
        <x:f>IF(COUNTA(B316:M316)=0,"",IF(A316="","Дата поза роком",IF(OR(IF(ISNUMBER(B316),OR(B316&lt;0,B316&gt;1000000000,ROUND(B316,2)&lt;&gt;B316),LEN(B316)&gt;0),IF(ISNUMBER(C316),OR(C316&lt;0,C316&gt;1000000000,ROUND(C316,2)&lt;&gt;C316),LEN(C316)&gt;0),IF(ISNUMBER(D316),OR(D316&lt;0,D316&gt;1000000000,ROUND(D316,2)&lt;&gt;D316),LEN(D316)&gt;0),IF(ISNUMBER(E316),OR(E316&lt;0,E316&gt;1000000000,ROUND(E316,2)&lt;&gt;E316),LEN(E316)&gt;0),IF(ISNUMBER(F316),OR(F316&lt;0,F316&gt;1000000000,ROUND(F316,2)&lt;&gt;F316),LEN(F316)&gt;0),IF(ISNUMBER(G316),OR(G316&lt;0,G316&gt;1000000000,ROUND(G316,2)&lt;&gt;G316),LEN(G316)&gt;0),IF(ISNUMBER(H316),OR(H316&lt;0,H316&gt;1000000000,ROUND(H316,2)&lt;&gt;H316),LEN(H316)&gt;0),IF(ISNUMBER(I316),OR(I316&lt;0,I316&gt;1000000000,ROUND(I316,2)&lt;&gt;I316),LEN(I316)&gt;0),IF(ISNUMBER(J316),OR(J316&lt;0,J316&gt;1000000000,ROUND(J316,2)&lt;&gt;J316),LEN(J316)&gt;0),IF(ISNUMBER(K316),OR(K316&lt;0,K316&gt;1000000000,ROUND(K316,2)&lt;&gt;K316),LEN(K316)&gt;0),IF(ISNUMBER(L316),OR(L316&lt;0,L316&gt;1000000000,ROUND(L316,2)&lt;&gt;L316),LEN(L316)&gt;0),IF(ISNUMBER(M316),OR(M316&lt;0,M316&gt;1000000000,ROUND(M316,2)&lt;&gt;M316),LEN(M316)&gt;0)),"Перевірте факт",IF(OR(AND(LEN(B316)&gt;0,'Налаштування'!G7&lt;&gt;"Готово"),AND(LEN(C316)&gt;0,'Налаштування'!G8&lt;&gt;"Готово"),AND(LEN(D316)&gt;0,'Налаштування'!G9&lt;&gt;"Готово"),AND(LEN(E316)&gt;0,'Налаштування'!G10&lt;&gt;"Готово"),AND(LEN(F316)&gt;0,'Налаштування'!G11&lt;&gt;"Готово"),AND(LEN(G316)&gt;0,'Налаштування'!G12&lt;&gt;"Готово"),AND(LEN(H316)&gt;0,'Налаштування'!G13&lt;&gt;"Готово"),AND(LEN(I316)&gt;0,'Налаштування'!G14&lt;&gt;"Готово"),AND(LEN(J316)&gt;0,'Налаштування'!G15&lt;&gt;"Готово"),AND(LEN(K316)&gt;0,'Налаштування'!G16&lt;&gt;"Готово"),AND(LEN(L316)&gt;0,'Налаштування'!G17&lt;&gt;"Готово"),AND(LEN(M316)&gt;0,'Налаштування'!G18&lt;&gt;"Готово")),"Показник не налаштовано","Готово"))))</x:f>
      </x:c>
    </x:row>
    <x:row r="317">
      <x:c r="A317" s="14" t="n">
        <x:f>IF('Налаштування'!$C$4&lt;&gt;"Готово","",IF(YEAR(DATE('Налаштування'!$B$4,1,311))='Налаштування'!$B$4,DATE('Налаштування'!$B$4,1,311),""))</x:f>
        <x:v>46333</x:v>
      </x:c>
      <x:c r="B317" s="13"/>
      <x:c r="C317" s="13"/>
      <x:c r="D317" s="13"/>
      <x:c r="E317" s="13"/>
      <x:c r="F317" s="13"/>
      <x:c r="G317" s="13"/>
      <x:c r="H317" s="13"/>
      <x:c r="I317" s="13"/>
      <x:c r="J317" s="13"/>
      <x:c r="K317" s="13"/>
      <x:c r="L317" s="13"/>
      <x:c r="M317" s="13"/>
      <x:c r="N317" s="9" t="str">
        <x:f>IF(COUNTA(B317:M317)=0,"",IF(A317="","Дата поза роком",IF(OR(IF(ISNUMBER(B317),OR(B317&lt;0,B317&gt;1000000000,ROUND(B317,2)&lt;&gt;B317),LEN(B317)&gt;0),IF(ISNUMBER(C317),OR(C317&lt;0,C317&gt;1000000000,ROUND(C317,2)&lt;&gt;C317),LEN(C317)&gt;0),IF(ISNUMBER(D317),OR(D317&lt;0,D317&gt;1000000000,ROUND(D317,2)&lt;&gt;D317),LEN(D317)&gt;0),IF(ISNUMBER(E317),OR(E317&lt;0,E317&gt;1000000000,ROUND(E317,2)&lt;&gt;E317),LEN(E317)&gt;0),IF(ISNUMBER(F317),OR(F317&lt;0,F317&gt;1000000000,ROUND(F317,2)&lt;&gt;F317),LEN(F317)&gt;0),IF(ISNUMBER(G317),OR(G317&lt;0,G317&gt;1000000000,ROUND(G317,2)&lt;&gt;G317),LEN(G317)&gt;0),IF(ISNUMBER(H317),OR(H317&lt;0,H317&gt;1000000000,ROUND(H317,2)&lt;&gt;H317),LEN(H317)&gt;0),IF(ISNUMBER(I317),OR(I317&lt;0,I317&gt;1000000000,ROUND(I317,2)&lt;&gt;I317),LEN(I317)&gt;0),IF(ISNUMBER(J317),OR(J317&lt;0,J317&gt;1000000000,ROUND(J317,2)&lt;&gt;J317),LEN(J317)&gt;0),IF(ISNUMBER(K317),OR(K317&lt;0,K317&gt;1000000000,ROUND(K317,2)&lt;&gt;K317),LEN(K317)&gt;0),IF(ISNUMBER(L317),OR(L317&lt;0,L317&gt;1000000000,ROUND(L317,2)&lt;&gt;L317),LEN(L317)&gt;0),IF(ISNUMBER(M317),OR(M317&lt;0,M317&gt;1000000000,ROUND(M317,2)&lt;&gt;M317),LEN(M317)&gt;0)),"Перевірте факт",IF(OR(AND(LEN(B317)&gt;0,'Налаштування'!G7&lt;&gt;"Готово"),AND(LEN(C317)&gt;0,'Налаштування'!G8&lt;&gt;"Готово"),AND(LEN(D317)&gt;0,'Налаштування'!G9&lt;&gt;"Готово"),AND(LEN(E317)&gt;0,'Налаштування'!G10&lt;&gt;"Готово"),AND(LEN(F317)&gt;0,'Налаштування'!G11&lt;&gt;"Готово"),AND(LEN(G317)&gt;0,'Налаштування'!G12&lt;&gt;"Готово"),AND(LEN(H317)&gt;0,'Налаштування'!G13&lt;&gt;"Готово"),AND(LEN(I317)&gt;0,'Налаштування'!G14&lt;&gt;"Готово"),AND(LEN(J317)&gt;0,'Налаштування'!G15&lt;&gt;"Готово"),AND(LEN(K317)&gt;0,'Налаштування'!G16&lt;&gt;"Готово"),AND(LEN(L317)&gt;0,'Налаштування'!G17&lt;&gt;"Готово"),AND(LEN(M317)&gt;0,'Налаштування'!G18&lt;&gt;"Готово")),"Показник не налаштовано","Готово"))))</x:f>
      </x:c>
    </x:row>
    <x:row r="318">
      <x:c r="A318" s="14" t="n">
        <x:f>IF('Налаштування'!$C$4&lt;&gt;"Готово","",IF(YEAR(DATE('Налаштування'!$B$4,1,312))='Налаштування'!$B$4,DATE('Налаштування'!$B$4,1,312),""))</x:f>
        <x:v>46334</x:v>
      </x:c>
      <x:c r="B318" s="13"/>
      <x:c r="C318" s="13"/>
      <x:c r="D318" s="13"/>
      <x:c r="E318" s="13"/>
      <x:c r="F318" s="13"/>
      <x:c r="G318" s="13"/>
      <x:c r="H318" s="13"/>
      <x:c r="I318" s="13"/>
      <x:c r="J318" s="13"/>
      <x:c r="K318" s="13"/>
      <x:c r="L318" s="13"/>
      <x:c r="M318" s="13"/>
      <x:c r="N318" s="9" t="str">
        <x:f>IF(COUNTA(B318:M318)=0,"",IF(A318="","Дата поза роком",IF(OR(IF(ISNUMBER(B318),OR(B318&lt;0,B318&gt;1000000000,ROUND(B318,2)&lt;&gt;B318),LEN(B318)&gt;0),IF(ISNUMBER(C318),OR(C318&lt;0,C318&gt;1000000000,ROUND(C318,2)&lt;&gt;C318),LEN(C318)&gt;0),IF(ISNUMBER(D318),OR(D318&lt;0,D318&gt;1000000000,ROUND(D318,2)&lt;&gt;D318),LEN(D318)&gt;0),IF(ISNUMBER(E318),OR(E318&lt;0,E318&gt;1000000000,ROUND(E318,2)&lt;&gt;E318),LEN(E318)&gt;0),IF(ISNUMBER(F318),OR(F318&lt;0,F318&gt;1000000000,ROUND(F318,2)&lt;&gt;F318),LEN(F318)&gt;0),IF(ISNUMBER(G318),OR(G318&lt;0,G318&gt;1000000000,ROUND(G318,2)&lt;&gt;G318),LEN(G318)&gt;0),IF(ISNUMBER(H318),OR(H318&lt;0,H318&gt;1000000000,ROUND(H318,2)&lt;&gt;H318),LEN(H318)&gt;0),IF(ISNUMBER(I318),OR(I318&lt;0,I318&gt;1000000000,ROUND(I318,2)&lt;&gt;I318),LEN(I318)&gt;0),IF(ISNUMBER(J318),OR(J318&lt;0,J318&gt;1000000000,ROUND(J318,2)&lt;&gt;J318),LEN(J318)&gt;0),IF(ISNUMBER(K318),OR(K318&lt;0,K318&gt;1000000000,ROUND(K318,2)&lt;&gt;K318),LEN(K318)&gt;0),IF(ISNUMBER(L318),OR(L318&lt;0,L318&gt;1000000000,ROUND(L318,2)&lt;&gt;L318),LEN(L318)&gt;0),IF(ISNUMBER(M318),OR(M318&lt;0,M318&gt;1000000000,ROUND(M318,2)&lt;&gt;M318),LEN(M318)&gt;0)),"Перевірте факт",IF(OR(AND(LEN(B318)&gt;0,'Налаштування'!G7&lt;&gt;"Готово"),AND(LEN(C318)&gt;0,'Налаштування'!G8&lt;&gt;"Готово"),AND(LEN(D318)&gt;0,'Налаштування'!G9&lt;&gt;"Готово"),AND(LEN(E318)&gt;0,'Налаштування'!G10&lt;&gt;"Готово"),AND(LEN(F318)&gt;0,'Налаштування'!G11&lt;&gt;"Готово"),AND(LEN(G318)&gt;0,'Налаштування'!G12&lt;&gt;"Готово"),AND(LEN(H318)&gt;0,'Налаштування'!G13&lt;&gt;"Готово"),AND(LEN(I318)&gt;0,'Налаштування'!G14&lt;&gt;"Готово"),AND(LEN(J318)&gt;0,'Налаштування'!G15&lt;&gt;"Готово"),AND(LEN(K318)&gt;0,'Налаштування'!G16&lt;&gt;"Готово"),AND(LEN(L318)&gt;0,'Налаштування'!G17&lt;&gt;"Готово"),AND(LEN(M318)&gt;0,'Налаштування'!G18&lt;&gt;"Готово")),"Показник не налаштовано","Готово"))))</x:f>
      </x:c>
    </x:row>
    <x:row r="319">
      <x:c r="A319" s="14" t="n">
        <x:f>IF('Налаштування'!$C$4&lt;&gt;"Готово","",IF(YEAR(DATE('Налаштування'!$B$4,1,313))='Налаштування'!$B$4,DATE('Налаштування'!$B$4,1,313),""))</x:f>
        <x:v>46335</x:v>
      </x:c>
      <x:c r="B319" s="13"/>
      <x:c r="C319" s="13"/>
      <x:c r="D319" s="13"/>
      <x:c r="E319" s="13"/>
      <x:c r="F319" s="13"/>
      <x:c r="G319" s="13"/>
      <x:c r="H319" s="13"/>
      <x:c r="I319" s="13"/>
      <x:c r="J319" s="13"/>
      <x:c r="K319" s="13"/>
      <x:c r="L319" s="13"/>
      <x:c r="M319" s="13"/>
      <x:c r="N319" s="9" t="str">
        <x:f>IF(COUNTA(B319:M319)=0,"",IF(A319="","Дата поза роком",IF(OR(IF(ISNUMBER(B319),OR(B319&lt;0,B319&gt;1000000000,ROUND(B319,2)&lt;&gt;B319),LEN(B319)&gt;0),IF(ISNUMBER(C319),OR(C319&lt;0,C319&gt;1000000000,ROUND(C319,2)&lt;&gt;C319),LEN(C319)&gt;0),IF(ISNUMBER(D319),OR(D319&lt;0,D319&gt;1000000000,ROUND(D319,2)&lt;&gt;D319),LEN(D319)&gt;0),IF(ISNUMBER(E319),OR(E319&lt;0,E319&gt;1000000000,ROUND(E319,2)&lt;&gt;E319),LEN(E319)&gt;0),IF(ISNUMBER(F319),OR(F319&lt;0,F319&gt;1000000000,ROUND(F319,2)&lt;&gt;F319),LEN(F319)&gt;0),IF(ISNUMBER(G319),OR(G319&lt;0,G319&gt;1000000000,ROUND(G319,2)&lt;&gt;G319),LEN(G319)&gt;0),IF(ISNUMBER(H319),OR(H319&lt;0,H319&gt;1000000000,ROUND(H319,2)&lt;&gt;H319),LEN(H319)&gt;0),IF(ISNUMBER(I319),OR(I319&lt;0,I319&gt;1000000000,ROUND(I319,2)&lt;&gt;I319),LEN(I319)&gt;0),IF(ISNUMBER(J319),OR(J319&lt;0,J319&gt;1000000000,ROUND(J319,2)&lt;&gt;J319),LEN(J319)&gt;0),IF(ISNUMBER(K319),OR(K319&lt;0,K319&gt;1000000000,ROUND(K319,2)&lt;&gt;K319),LEN(K319)&gt;0),IF(ISNUMBER(L319),OR(L319&lt;0,L319&gt;1000000000,ROUND(L319,2)&lt;&gt;L319),LEN(L319)&gt;0),IF(ISNUMBER(M319),OR(M319&lt;0,M319&gt;1000000000,ROUND(M319,2)&lt;&gt;M319),LEN(M319)&gt;0)),"Перевірте факт",IF(OR(AND(LEN(B319)&gt;0,'Налаштування'!G7&lt;&gt;"Готово"),AND(LEN(C319)&gt;0,'Налаштування'!G8&lt;&gt;"Готово"),AND(LEN(D319)&gt;0,'Налаштування'!G9&lt;&gt;"Готово"),AND(LEN(E319)&gt;0,'Налаштування'!G10&lt;&gt;"Готово"),AND(LEN(F319)&gt;0,'Налаштування'!G11&lt;&gt;"Готово"),AND(LEN(G319)&gt;0,'Налаштування'!G12&lt;&gt;"Готово"),AND(LEN(H319)&gt;0,'Налаштування'!G13&lt;&gt;"Готово"),AND(LEN(I319)&gt;0,'Налаштування'!G14&lt;&gt;"Готово"),AND(LEN(J319)&gt;0,'Налаштування'!G15&lt;&gt;"Готово"),AND(LEN(K319)&gt;0,'Налаштування'!G16&lt;&gt;"Готово"),AND(LEN(L319)&gt;0,'Налаштування'!G17&lt;&gt;"Готово"),AND(LEN(M319)&gt;0,'Налаштування'!G18&lt;&gt;"Готово")),"Показник не налаштовано","Готово"))))</x:f>
      </x:c>
    </x:row>
    <x:row r="320">
      <x:c r="A320" s="14" t="n">
        <x:f>IF('Налаштування'!$C$4&lt;&gt;"Готово","",IF(YEAR(DATE('Налаштування'!$B$4,1,314))='Налаштування'!$B$4,DATE('Налаштування'!$B$4,1,314),""))</x:f>
        <x:v>46336</x:v>
      </x:c>
      <x:c r="B320" s="13"/>
      <x:c r="C320" s="13"/>
      <x:c r="D320" s="13"/>
      <x:c r="E320" s="13"/>
      <x:c r="F320" s="13"/>
      <x:c r="G320" s="13"/>
      <x:c r="H320" s="13"/>
      <x:c r="I320" s="13"/>
      <x:c r="J320" s="13"/>
      <x:c r="K320" s="13"/>
      <x:c r="L320" s="13"/>
      <x:c r="M320" s="13"/>
      <x:c r="N320" s="9" t="str">
        <x:f>IF(COUNTA(B320:M320)=0,"",IF(A320="","Дата поза роком",IF(OR(IF(ISNUMBER(B320),OR(B320&lt;0,B320&gt;1000000000,ROUND(B320,2)&lt;&gt;B320),LEN(B320)&gt;0),IF(ISNUMBER(C320),OR(C320&lt;0,C320&gt;1000000000,ROUND(C320,2)&lt;&gt;C320),LEN(C320)&gt;0),IF(ISNUMBER(D320),OR(D320&lt;0,D320&gt;1000000000,ROUND(D320,2)&lt;&gt;D320),LEN(D320)&gt;0),IF(ISNUMBER(E320),OR(E320&lt;0,E320&gt;1000000000,ROUND(E320,2)&lt;&gt;E320),LEN(E320)&gt;0),IF(ISNUMBER(F320),OR(F320&lt;0,F320&gt;1000000000,ROUND(F320,2)&lt;&gt;F320),LEN(F320)&gt;0),IF(ISNUMBER(G320),OR(G320&lt;0,G320&gt;1000000000,ROUND(G320,2)&lt;&gt;G320),LEN(G320)&gt;0),IF(ISNUMBER(H320),OR(H320&lt;0,H320&gt;1000000000,ROUND(H320,2)&lt;&gt;H320),LEN(H320)&gt;0),IF(ISNUMBER(I320),OR(I320&lt;0,I320&gt;1000000000,ROUND(I320,2)&lt;&gt;I320),LEN(I320)&gt;0),IF(ISNUMBER(J320),OR(J320&lt;0,J320&gt;1000000000,ROUND(J320,2)&lt;&gt;J320),LEN(J320)&gt;0),IF(ISNUMBER(K320),OR(K320&lt;0,K320&gt;1000000000,ROUND(K320,2)&lt;&gt;K320),LEN(K320)&gt;0),IF(ISNUMBER(L320),OR(L320&lt;0,L320&gt;1000000000,ROUND(L320,2)&lt;&gt;L320),LEN(L320)&gt;0),IF(ISNUMBER(M320),OR(M320&lt;0,M320&gt;1000000000,ROUND(M320,2)&lt;&gt;M320),LEN(M320)&gt;0)),"Перевірте факт",IF(OR(AND(LEN(B320)&gt;0,'Налаштування'!G7&lt;&gt;"Готово"),AND(LEN(C320)&gt;0,'Налаштування'!G8&lt;&gt;"Готово"),AND(LEN(D320)&gt;0,'Налаштування'!G9&lt;&gt;"Готово"),AND(LEN(E320)&gt;0,'Налаштування'!G10&lt;&gt;"Готово"),AND(LEN(F320)&gt;0,'Налаштування'!G11&lt;&gt;"Готово"),AND(LEN(G320)&gt;0,'Налаштування'!G12&lt;&gt;"Готово"),AND(LEN(H320)&gt;0,'Налаштування'!G13&lt;&gt;"Готово"),AND(LEN(I320)&gt;0,'Налаштування'!G14&lt;&gt;"Готово"),AND(LEN(J320)&gt;0,'Налаштування'!G15&lt;&gt;"Готово"),AND(LEN(K320)&gt;0,'Налаштування'!G16&lt;&gt;"Готово"),AND(LEN(L320)&gt;0,'Налаштування'!G17&lt;&gt;"Готово"),AND(LEN(M320)&gt;0,'Налаштування'!G18&lt;&gt;"Готово")),"Показник не налаштовано","Готово"))))</x:f>
      </x:c>
    </x:row>
    <x:row r="321">
      <x:c r="A321" s="14" t="n">
        <x:f>IF('Налаштування'!$C$4&lt;&gt;"Готово","",IF(YEAR(DATE('Налаштування'!$B$4,1,315))='Налаштування'!$B$4,DATE('Налаштування'!$B$4,1,315),""))</x:f>
        <x:v>46337</x:v>
      </x:c>
      <x:c r="B321" s="13"/>
      <x:c r="C321" s="13"/>
      <x:c r="D321" s="13"/>
      <x:c r="E321" s="13"/>
      <x:c r="F321" s="13"/>
      <x:c r="G321" s="13"/>
      <x:c r="H321" s="13"/>
      <x:c r="I321" s="13"/>
      <x:c r="J321" s="13"/>
      <x:c r="K321" s="13"/>
      <x:c r="L321" s="13"/>
      <x:c r="M321" s="13"/>
      <x:c r="N321" s="9" t="str">
        <x:f>IF(COUNTA(B321:M321)=0,"",IF(A321="","Дата поза роком",IF(OR(IF(ISNUMBER(B321),OR(B321&lt;0,B321&gt;1000000000,ROUND(B321,2)&lt;&gt;B321),LEN(B321)&gt;0),IF(ISNUMBER(C321),OR(C321&lt;0,C321&gt;1000000000,ROUND(C321,2)&lt;&gt;C321),LEN(C321)&gt;0),IF(ISNUMBER(D321),OR(D321&lt;0,D321&gt;1000000000,ROUND(D321,2)&lt;&gt;D321),LEN(D321)&gt;0),IF(ISNUMBER(E321),OR(E321&lt;0,E321&gt;1000000000,ROUND(E321,2)&lt;&gt;E321),LEN(E321)&gt;0),IF(ISNUMBER(F321),OR(F321&lt;0,F321&gt;1000000000,ROUND(F321,2)&lt;&gt;F321),LEN(F321)&gt;0),IF(ISNUMBER(G321),OR(G321&lt;0,G321&gt;1000000000,ROUND(G321,2)&lt;&gt;G321),LEN(G321)&gt;0),IF(ISNUMBER(H321),OR(H321&lt;0,H321&gt;1000000000,ROUND(H321,2)&lt;&gt;H321),LEN(H321)&gt;0),IF(ISNUMBER(I321),OR(I321&lt;0,I321&gt;1000000000,ROUND(I321,2)&lt;&gt;I321),LEN(I321)&gt;0),IF(ISNUMBER(J321),OR(J321&lt;0,J321&gt;1000000000,ROUND(J321,2)&lt;&gt;J321),LEN(J321)&gt;0),IF(ISNUMBER(K321),OR(K321&lt;0,K321&gt;1000000000,ROUND(K321,2)&lt;&gt;K321),LEN(K321)&gt;0),IF(ISNUMBER(L321),OR(L321&lt;0,L321&gt;1000000000,ROUND(L321,2)&lt;&gt;L321),LEN(L321)&gt;0),IF(ISNUMBER(M321),OR(M321&lt;0,M321&gt;1000000000,ROUND(M321,2)&lt;&gt;M321),LEN(M321)&gt;0)),"Перевірте факт",IF(OR(AND(LEN(B321)&gt;0,'Налаштування'!G7&lt;&gt;"Готово"),AND(LEN(C321)&gt;0,'Налаштування'!G8&lt;&gt;"Готово"),AND(LEN(D321)&gt;0,'Налаштування'!G9&lt;&gt;"Готово"),AND(LEN(E321)&gt;0,'Налаштування'!G10&lt;&gt;"Готово"),AND(LEN(F321)&gt;0,'Налаштування'!G11&lt;&gt;"Готово"),AND(LEN(G321)&gt;0,'Налаштування'!G12&lt;&gt;"Готово"),AND(LEN(H321)&gt;0,'Налаштування'!G13&lt;&gt;"Готово"),AND(LEN(I321)&gt;0,'Налаштування'!G14&lt;&gt;"Готово"),AND(LEN(J321)&gt;0,'Налаштування'!G15&lt;&gt;"Готово"),AND(LEN(K321)&gt;0,'Налаштування'!G16&lt;&gt;"Готово"),AND(LEN(L321)&gt;0,'Налаштування'!G17&lt;&gt;"Готово"),AND(LEN(M321)&gt;0,'Налаштування'!G18&lt;&gt;"Готово")),"Показник не налаштовано","Готово"))))</x:f>
      </x:c>
    </x:row>
    <x:row r="322">
      <x:c r="A322" s="14" t="n">
        <x:f>IF('Налаштування'!$C$4&lt;&gt;"Готово","",IF(YEAR(DATE('Налаштування'!$B$4,1,316))='Налаштування'!$B$4,DATE('Налаштування'!$B$4,1,316),""))</x:f>
        <x:v>46338</x:v>
      </x:c>
      <x:c r="B322" s="13"/>
      <x:c r="C322" s="13"/>
      <x:c r="D322" s="13"/>
      <x:c r="E322" s="13"/>
      <x:c r="F322" s="13"/>
      <x:c r="G322" s="13"/>
      <x:c r="H322" s="13"/>
      <x:c r="I322" s="13"/>
      <x:c r="J322" s="13"/>
      <x:c r="K322" s="13"/>
      <x:c r="L322" s="13"/>
      <x:c r="M322" s="13"/>
      <x:c r="N322" s="9" t="str">
        <x:f>IF(COUNTA(B322:M322)=0,"",IF(A322="","Дата поза роком",IF(OR(IF(ISNUMBER(B322),OR(B322&lt;0,B322&gt;1000000000,ROUND(B322,2)&lt;&gt;B322),LEN(B322)&gt;0),IF(ISNUMBER(C322),OR(C322&lt;0,C322&gt;1000000000,ROUND(C322,2)&lt;&gt;C322),LEN(C322)&gt;0),IF(ISNUMBER(D322),OR(D322&lt;0,D322&gt;1000000000,ROUND(D322,2)&lt;&gt;D322),LEN(D322)&gt;0),IF(ISNUMBER(E322),OR(E322&lt;0,E322&gt;1000000000,ROUND(E322,2)&lt;&gt;E322),LEN(E322)&gt;0),IF(ISNUMBER(F322),OR(F322&lt;0,F322&gt;1000000000,ROUND(F322,2)&lt;&gt;F322),LEN(F322)&gt;0),IF(ISNUMBER(G322),OR(G322&lt;0,G322&gt;1000000000,ROUND(G322,2)&lt;&gt;G322),LEN(G322)&gt;0),IF(ISNUMBER(H322),OR(H322&lt;0,H322&gt;1000000000,ROUND(H322,2)&lt;&gt;H322),LEN(H322)&gt;0),IF(ISNUMBER(I322),OR(I322&lt;0,I322&gt;1000000000,ROUND(I322,2)&lt;&gt;I322),LEN(I322)&gt;0),IF(ISNUMBER(J322),OR(J322&lt;0,J322&gt;1000000000,ROUND(J322,2)&lt;&gt;J322),LEN(J322)&gt;0),IF(ISNUMBER(K322),OR(K322&lt;0,K322&gt;1000000000,ROUND(K322,2)&lt;&gt;K322),LEN(K322)&gt;0),IF(ISNUMBER(L322),OR(L322&lt;0,L322&gt;1000000000,ROUND(L322,2)&lt;&gt;L322),LEN(L322)&gt;0),IF(ISNUMBER(M322),OR(M322&lt;0,M322&gt;1000000000,ROUND(M322,2)&lt;&gt;M322),LEN(M322)&gt;0)),"Перевірте факт",IF(OR(AND(LEN(B322)&gt;0,'Налаштування'!G7&lt;&gt;"Готово"),AND(LEN(C322)&gt;0,'Налаштування'!G8&lt;&gt;"Готово"),AND(LEN(D322)&gt;0,'Налаштування'!G9&lt;&gt;"Готово"),AND(LEN(E322)&gt;0,'Налаштування'!G10&lt;&gt;"Готово"),AND(LEN(F322)&gt;0,'Налаштування'!G11&lt;&gt;"Готово"),AND(LEN(G322)&gt;0,'Налаштування'!G12&lt;&gt;"Готово"),AND(LEN(H322)&gt;0,'Налаштування'!G13&lt;&gt;"Готово"),AND(LEN(I322)&gt;0,'Налаштування'!G14&lt;&gt;"Готово"),AND(LEN(J322)&gt;0,'Налаштування'!G15&lt;&gt;"Готово"),AND(LEN(K322)&gt;0,'Налаштування'!G16&lt;&gt;"Готово"),AND(LEN(L322)&gt;0,'Налаштування'!G17&lt;&gt;"Готово"),AND(LEN(M322)&gt;0,'Налаштування'!G18&lt;&gt;"Готово")),"Показник не налаштовано","Готово"))))</x:f>
      </x:c>
    </x:row>
    <x:row r="323">
      <x:c r="A323" s="14" t="n">
        <x:f>IF('Налаштування'!$C$4&lt;&gt;"Готово","",IF(YEAR(DATE('Налаштування'!$B$4,1,317))='Налаштування'!$B$4,DATE('Налаштування'!$B$4,1,317),""))</x:f>
        <x:v>46339</x:v>
      </x:c>
      <x:c r="B323" s="13"/>
      <x:c r="C323" s="13"/>
      <x:c r="D323" s="13"/>
      <x:c r="E323" s="13"/>
      <x:c r="F323" s="13"/>
      <x:c r="G323" s="13"/>
      <x:c r="H323" s="13"/>
      <x:c r="I323" s="13"/>
      <x:c r="J323" s="13"/>
      <x:c r="K323" s="13"/>
      <x:c r="L323" s="13"/>
      <x:c r="M323" s="13"/>
      <x:c r="N323" s="9" t="str">
        <x:f>IF(COUNTA(B323:M323)=0,"",IF(A323="","Дата поза роком",IF(OR(IF(ISNUMBER(B323),OR(B323&lt;0,B323&gt;1000000000,ROUND(B323,2)&lt;&gt;B323),LEN(B323)&gt;0),IF(ISNUMBER(C323),OR(C323&lt;0,C323&gt;1000000000,ROUND(C323,2)&lt;&gt;C323),LEN(C323)&gt;0),IF(ISNUMBER(D323),OR(D323&lt;0,D323&gt;1000000000,ROUND(D323,2)&lt;&gt;D323),LEN(D323)&gt;0),IF(ISNUMBER(E323),OR(E323&lt;0,E323&gt;1000000000,ROUND(E323,2)&lt;&gt;E323),LEN(E323)&gt;0),IF(ISNUMBER(F323),OR(F323&lt;0,F323&gt;1000000000,ROUND(F323,2)&lt;&gt;F323),LEN(F323)&gt;0),IF(ISNUMBER(G323),OR(G323&lt;0,G323&gt;1000000000,ROUND(G323,2)&lt;&gt;G323),LEN(G323)&gt;0),IF(ISNUMBER(H323),OR(H323&lt;0,H323&gt;1000000000,ROUND(H323,2)&lt;&gt;H323),LEN(H323)&gt;0),IF(ISNUMBER(I323),OR(I323&lt;0,I323&gt;1000000000,ROUND(I323,2)&lt;&gt;I323),LEN(I323)&gt;0),IF(ISNUMBER(J323),OR(J323&lt;0,J323&gt;1000000000,ROUND(J323,2)&lt;&gt;J323),LEN(J323)&gt;0),IF(ISNUMBER(K323),OR(K323&lt;0,K323&gt;1000000000,ROUND(K323,2)&lt;&gt;K323),LEN(K323)&gt;0),IF(ISNUMBER(L323),OR(L323&lt;0,L323&gt;1000000000,ROUND(L323,2)&lt;&gt;L323),LEN(L323)&gt;0),IF(ISNUMBER(M323),OR(M323&lt;0,M323&gt;1000000000,ROUND(M323,2)&lt;&gt;M323),LEN(M323)&gt;0)),"Перевірте факт",IF(OR(AND(LEN(B323)&gt;0,'Налаштування'!G7&lt;&gt;"Готово"),AND(LEN(C323)&gt;0,'Налаштування'!G8&lt;&gt;"Готово"),AND(LEN(D323)&gt;0,'Налаштування'!G9&lt;&gt;"Готово"),AND(LEN(E323)&gt;0,'Налаштування'!G10&lt;&gt;"Готово"),AND(LEN(F323)&gt;0,'Налаштування'!G11&lt;&gt;"Готово"),AND(LEN(G323)&gt;0,'Налаштування'!G12&lt;&gt;"Готово"),AND(LEN(H323)&gt;0,'Налаштування'!G13&lt;&gt;"Готово"),AND(LEN(I323)&gt;0,'Налаштування'!G14&lt;&gt;"Готово"),AND(LEN(J323)&gt;0,'Налаштування'!G15&lt;&gt;"Готово"),AND(LEN(K323)&gt;0,'Налаштування'!G16&lt;&gt;"Готово"),AND(LEN(L323)&gt;0,'Налаштування'!G17&lt;&gt;"Готово"),AND(LEN(M323)&gt;0,'Налаштування'!G18&lt;&gt;"Готово")),"Показник не налаштовано","Готово"))))</x:f>
      </x:c>
    </x:row>
    <x:row r="324">
      <x:c r="A324" s="14" t="n">
        <x:f>IF('Налаштування'!$C$4&lt;&gt;"Готово","",IF(YEAR(DATE('Налаштування'!$B$4,1,318))='Налаштування'!$B$4,DATE('Налаштування'!$B$4,1,318),""))</x:f>
        <x:v>46340</x:v>
      </x:c>
      <x:c r="B324" s="13"/>
      <x:c r="C324" s="13"/>
      <x:c r="D324" s="13"/>
      <x:c r="E324" s="13"/>
      <x:c r="F324" s="13"/>
      <x:c r="G324" s="13"/>
      <x:c r="H324" s="13"/>
      <x:c r="I324" s="13"/>
      <x:c r="J324" s="13"/>
      <x:c r="K324" s="13"/>
      <x:c r="L324" s="13"/>
      <x:c r="M324" s="13"/>
      <x:c r="N324" s="9" t="str">
        <x:f>IF(COUNTA(B324:M324)=0,"",IF(A324="","Дата поза роком",IF(OR(IF(ISNUMBER(B324),OR(B324&lt;0,B324&gt;1000000000,ROUND(B324,2)&lt;&gt;B324),LEN(B324)&gt;0),IF(ISNUMBER(C324),OR(C324&lt;0,C324&gt;1000000000,ROUND(C324,2)&lt;&gt;C324),LEN(C324)&gt;0),IF(ISNUMBER(D324),OR(D324&lt;0,D324&gt;1000000000,ROUND(D324,2)&lt;&gt;D324),LEN(D324)&gt;0),IF(ISNUMBER(E324),OR(E324&lt;0,E324&gt;1000000000,ROUND(E324,2)&lt;&gt;E324),LEN(E324)&gt;0),IF(ISNUMBER(F324),OR(F324&lt;0,F324&gt;1000000000,ROUND(F324,2)&lt;&gt;F324),LEN(F324)&gt;0),IF(ISNUMBER(G324),OR(G324&lt;0,G324&gt;1000000000,ROUND(G324,2)&lt;&gt;G324),LEN(G324)&gt;0),IF(ISNUMBER(H324),OR(H324&lt;0,H324&gt;1000000000,ROUND(H324,2)&lt;&gt;H324),LEN(H324)&gt;0),IF(ISNUMBER(I324),OR(I324&lt;0,I324&gt;1000000000,ROUND(I324,2)&lt;&gt;I324),LEN(I324)&gt;0),IF(ISNUMBER(J324),OR(J324&lt;0,J324&gt;1000000000,ROUND(J324,2)&lt;&gt;J324),LEN(J324)&gt;0),IF(ISNUMBER(K324),OR(K324&lt;0,K324&gt;1000000000,ROUND(K324,2)&lt;&gt;K324),LEN(K324)&gt;0),IF(ISNUMBER(L324),OR(L324&lt;0,L324&gt;1000000000,ROUND(L324,2)&lt;&gt;L324),LEN(L324)&gt;0),IF(ISNUMBER(M324),OR(M324&lt;0,M324&gt;1000000000,ROUND(M324,2)&lt;&gt;M324),LEN(M324)&gt;0)),"Перевірте факт",IF(OR(AND(LEN(B324)&gt;0,'Налаштування'!G7&lt;&gt;"Готово"),AND(LEN(C324)&gt;0,'Налаштування'!G8&lt;&gt;"Готово"),AND(LEN(D324)&gt;0,'Налаштування'!G9&lt;&gt;"Готово"),AND(LEN(E324)&gt;0,'Налаштування'!G10&lt;&gt;"Готово"),AND(LEN(F324)&gt;0,'Налаштування'!G11&lt;&gt;"Готово"),AND(LEN(G324)&gt;0,'Налаштування'!G12&lt;&gt;"Готово"),AND(LEN(H324)&gt;0,'Налаштування'!G13&lt;&gt;"Готово"),AND(LEN(I324)&gt;0,'Налаштування'!G14&lt;&gt;"Готово"),AND(LEN(J324)&gt;0,'Налаштування'!G15&lt;&gt;"Готово"),AND(LEN(K324)&gt;0,'Налаштування'!G16&lt;&gt;"Готово"),AND(LEN(L324)&gt;0,'Налаштування'!G17&lt;&gt;"Готово"),AND(LEN(M324)&gt;0,'Налаштування'!G18&lt;&gt;"Готово")),"Показник не налаштовано","Готово"))))</x:f>
      </x:c>
    </x:row>
    <x:row r="325">
      <x:c r="A325" s="14" t="n">
        <x:f>IF('Налаштування'!$C$4&lt;&gt;"Готово","",IF(YEAR(DATE('Налаштування'!$B$4,1,319))='Налаштування'!$B$4,DATE('Налаштування'!$B$4,1,319),""))</x:f>
        <x:v>46341</x:v>
      </x:c>
      <x:c r="B325" s="13"/>
      <x:c r="C325" s="13"/>
      <x:c r="D325" s="13"/>
      <x:c r="E325" s="13"/>
      <x:c r="F325" s="13"/>
      <x:c r="G325" s="13"/>
      <x:c r="H325" s="13"/>
      <x:c r="I325" s="13"/>
      <x:c r="J325" s="13"/>
      <x:c r="K325" s="13"/>
      <x:c r="L325" s="13"/>
      <x:c r="M325" s="13"/>
      <x:c r="N325" s="9" t="str">
        <x:f>IF(COUNTA(B325:M325)=0,"",IF(A325="","Дата поза роком",IF(OR(IF(ISNUMBER(B325),OR(B325&lt;0,B325&gt;1000000000,ROUND(B325,2)&lt;&gt;B325),LEN(B325)&gt;0),IF(ISNUMBER(C325),OR(C325&lt;0,C325&gt;1000000000,ROUND(C325,2)&lt;&gt;C325),LEN(C325)&gt;0),IF(ISNUMBER(D325),OR(D325&lt;0,D325&gt;1000000000,ROUND(D325,2)&lt;&gt;D325),LEN(D325)&gt;0),IF(ISNUMBER(E325),OR(E325&lt;0,E325&gt;1000000000,ROUND(E325,2)&lt;&gt;E325),LEN(E325)&gt;0),IF(ISNUMBER(F325),OR(F325&lt;0,F325&gt;1000000000,ROUND(F325,2)&lt;&gt;F325),LEN(F325)&gt;0),IF(ISNUMBER(G325),OR(G325&lt;0,G325&gt;1000000000,ROUND(G325,2)&lt;&gt;G325),LEN(G325)&gt;0),IF(ISNUMBER(H325),OR(H325&lt;0,H325&gt;1000000000,ROUND(H325,2)&lt;&gt;H325),LEN(H325)&gt;0),IF(ISNUMBER(I325),OR(I325&lt;0,I325&gt;1000000000,ROUND(I325,2)&lt;&gt;I325),LEN(I325)&gt;0),IF(ISNUMBER(J325),OR(J325&lt;0,J325&gt;1000000000,ROUND(J325,2)&lt;&gt;J325),LEN(J325)&gt;0),IF(ISNUMBER(K325),OR(K325&lt;0,K325&gt;1000000000,ROUND(K325,2)&lt;&gt;K325),LEN(K325)&gt;0),IF(ISNUMBER(L325),OR(L325&lt;0,L325&gt;1000000000,ROUND(L325,2)&lt;&gt;L325),LEN(L325)&gt;0),IF(ISNUMBER(M325),OR(M325&lt;0,M325&gt;1000000000,ROUND(M325,2)&lt;&gt;M325),LEN(M325)&gt;0)),"Перевірте факт",IF(OR(AND(LEN(B325)&gt;0,'Налаштування'!G7&lt;&gt;"Готово"),AND(LEN(C325)&gt;0,'Налаштування'!G8&lt;&gt;"Готово"),AND(LEN(D325)&gt;0,'Налаштування'!G9&lt;&gt;"Готово"),AND(LEN(E325)&gt;0,'Налаштування'!G10&lt;&gt;"Готово"),AND(LEN(F325)&gt;0,'Налаштування'!G11&lt;&gt;"Готово"),AND(LEN(G325)&gt;0,'Налаштування'!G12&lt;&gt;"Готово"),AND(LEN(H325)&gt;0,'Налаштування'!G13&lt;&gt;"Готово"),AND(LEN(I325)&gt;0,'Налаштування'!G14&lt;&gt;"Готово"),AND(LEN(J325)&gt;0,'Налаштування'!G15&lt;&gt;"Готово"),AND(LEN(K325)&gt;0,'Налаштування'!G16&lt;&gt;"Готово"),AND(LEN(L325)&gt;0,'Налаштування'!G17&lt;&gt;"Готово"),AND(LEN(M325)&gt;0,'Налаштування'!G18&lt;&gt;"Готово")),"Показник не налаштовано","Готово"))))</x:f>
      </x:c>
    </x:row>
    <x:row r="326">
      <x:c r="A326" s="14" t="n">
        <x:f>IF('Налаштування'!$C$4&lt;&gt;"Готово","",IF(YEAR(DATE('Налаштування'!$B$4,1,320))='Налаштування'!$B$4,DATE('Налаштування'!$B$4,1,320),""))</x:f>
        <x:v>46342</x:v>
      </x:c>
      <x:c r="B326" s="13"/>
      <x:c r="C326" s="13"/>
      <x:c r="D326" s="13"/>
      <x:c r="E326" s="13"/>
      <x:c r="F326" s="13"/>
      <x:c r="G326" s="13"/>
      <x:c r="H326" s="13"/>
      <x:c r="I326" s="13"/>
      <x:c r="J326" s="13"/>
      <x:c r="K326" s="13"/>
      <x:c r="L326" s="13"/>
      <x:c r="M326" s="13"/>
      <x:c r="N326" s="9" t="str">
        <x:f>IF(COUNTA(B326:M326)=0,"",IF(A326="","Дата поза роком",IF(OR(IF(ISNUMBER(B326),OR(B326&lt;0,B326&gt;1000000000,ROUND(B326,2)&lt;&gt;B326),LEN(B326)&gt;0),IF(ISNUMBER(C326),OR(C326&lt;0,C326&gt;1000000000,ROUND(C326,2)&lt;&gt;C326),LEN(C326)&gt;0),IF(ISNUMBER(D326),OR(D326&lt;0,D326&gt;1000000000,ROUND(D326,2)&lt;&gt;D326),LEN(D326)&gt;0),IF(ISNUMBER(E326),OR(E326&lt;0,E326&gt;1000000000,ROUND(E326,2)&lt;&gt;E326),LEN(E326)&gt;0),IF(ISNUMBER(F326),OR(F326&lt;0,F326&gt;1000000000,ROUND(F326,2)&lt;&gt;F326),LEN(F326)&gt;0),IF(ISNUMBER(G326),OR(G326&lt;0,G326&gt;1000000000,ROUND(G326,2)&lt;&gt;G326),LEN(G326)&gt;0),IF(ISNUMBER(H326),OR(H326&lt;0,H326&gt;1000000000,ROUND(H326,2)&lt;&gt;H326),LEN(H326)&gt;0),IF(ISNUMBER(I326),OR(I326&lt;0,I326&gt;1000000000,ROUND(I326,2)&lt;&gt;I326),LEN(I326)&gt;0),IF(ISNUMBER(J326),OR(J326&lt;0,J326&gt;1000000000,ROUND(J326,2)&lt;&gt;J326),LEN(J326)&gt;0),IF(ISNUMBER(K326),OR(K326&lt;0,K326&gt;1000000000,ROUND(K326,2)&lt;&gt;K326),LEN(K326)&gt;0),IF(ISNUMBER(L326),OR(L326&lt;0,L326&gt;1000000000,ROUND(L326,2)&lt;&gt;L326),LEN(L326)&gt;0),IF(ISNUMBER(M326),OR(M326&lt;0,M326&gt;1000000000,ROUND(M326,2)&lt;&gt;M326),LEN(M326)&gt;0)),"Перевірте факт",IF(OR(AND(LEN(B326)&gt;0,'Налаштування'!G7&lt;&gt;"Готово"),AND(LEN(C326)&gt;0,'Налаштування'!G8&lt;&gt;"Готово"),AND(LEN(D326)&gt;0,'Налаштування'!G9&lt;&gt;"Готово"),AND(LEN(E326)&gt;0,'Налаштування'!G10&lt;&gt;"Готово"),AND(LEN(F326)&gt;0,'Налаштування'!G11&lt;&gt;"Готово"),AND(LEN(G326)&gt;0,'Налаштування'!G12&lt;&gt;"Готово"),AND(LEN(H326)&gt;0,'Налаштування'!G13&lt;&gt;"Готово"),AND(LEN(I326)&gt;0,'Налаштування'!G14&lt;&gt;"Готово"),AND(LEN(J326)&gt;0,'Налаштування'!G15&lt;&gt;"Готово"),AND(LEN(K326)&gt;0,'Налаштування'!G16&lt;&gt;"Готово"),AND(LEN(L326)&gt;0,'Налаштування'!G17&lt;&gt;"Готово"),AND(LEN(M326)&gt;0,'Налаштування'!G18&lt;&gt;"Готово")),"Показник не налаштовано","Готово"))))</x:f>
      </x:c>
    </x:row>
    <x:row r="327">
      <x:c r="A327" s="14" t="n">
        <x:f>IF('Налаштування'!$C$4&lt;&gt;"Готово","",IF(YEAR(DATE('Налаштування'!$B$4,1,321))='Налаштування'!$B$4,DATE('Налаштування'!$B$4,1,321),""))</x:f>
        <x:v>46343</x:v>
      </x:c>
      <x:c r="B327" s="13"/>
      <x:c r="C327" s="13"/>
      <x:c r="D327" s="13"/>
      <x:c r="E327" s="13"/>
      <x:c r="F327" s="13"/>
      <x:c r="G327" s="13"/>
      <x:c r="H327" s="13"/>
      <x:c r="I327" s="13"/>
      <x:c r="J327" s="13"/>
      <x:c r="K327" s="13"/>
      <x:c r="L327" s="13"/>
      <x:c r="M327" s="13"/>
      <x:c r="N327" s="9" t="str">
        <x:f>IF(COUNTA(B327:M327)=0,"",IF(A327="","Дата поза роком",IF(OR(IF(ISNUMBER(B327),OR(B327&lt;0,B327&gt;1000000000,ROUND(B327,2)&lt;&gt;B327),LEN(B327)&gt;0),IF(ISNUMBER(C327),OR(C327&lt;0,C327&gt;1000000000,ROUND(C327,2)&lt;&gt;C327),LEN(C327)&gt;0),IF(ISNUMBER(D327),OR(D327&lt;0,D327&gt;1000000000,ROUND(D327,2)&lt;&gt;D327),LEN(D327)&gt;0),IF(ISNUMBER(E327),OR(E327&lt;0,E327&gt;1000000000,ROUND(E327,2)&lt;&gt;E327),LEN(E327)&gt;0),IF(ISNUMBER(F327),OR(F327&lt;0,F327&gt;1000000000,ROUND(F327,2)&lt;&gt;F327),LEN(F327)&gt;0),IF(ISNUMBER(G327),OR(G327&lt;0,G327&gt;1000000000,ROUND(G327,2)&lt;&gt;G327),LEN(G327)&gt;0),IF(ISNUMBER(H327),OR(H327&lt;0,H327&gt;1000000000,ROUND(H327,2)&lt;&gt;H327),LEN(H327)&gt;0),IF(ISNUMBER(I327),OR(I327&lt;0,I327&gt;1000000000,ROUND(I327,2)&lt;&gt;I327),LEN(I327)&gt;0),IF(ISNUMBER(J327),OR(J327&lt;0,J327&gt;1000000000,ROUND(J327,2)&lt;&gt;J327),LEN(J327)&gt;0),IF(ISNUMBER(K327),OR(K327&lt;0,K327&gt;1000000000,ROUND(K327,2)&lt;&gt;K327),LEN(K327)&gt;0),IF(ISNUMBER(L327),OR(L327&lt;0,L327&gt;1000000000,ROUND(L327,2)&lt;&gt;L327),LEN(L327)&gt;0),IF(ISNUMBER(M327),OR(M327&lt;0,M327&gt;1000000000,ROUND(M327,2)&lt;&gt;M327),LEN(M327)&gt;0)),"Перевірте факт",IF(OR(AND(LEN(B327)&gt;0,'Налаштування'!G7&lt;&gt;"Готово"),AND(LEN(C327)&gt;0,'Налаштування'!G8&lt;&gt;"Готово"),AND(LEN(D327)&gt;0,'Налаштування'!G9&lt;&gt;"Готово"),AND(LEN(E327)&gt;0,'Налаштування'!G10&lt;&gt;"Готово"),AND(LEN(F327)&gt;0,'Налаштування'!G11&lt;&gt;"Готово"),AND(LEN(G327)&gt;0,'Налаштування'!G12&lt;&gt;"Готово"),AND(LEN(H327)&gt;0,'Налаштування'!G13&lt;&gt;"Готово"),AND(LEN(I327)&gt;0,'Налаштування'!G14&lt;&gt;"Готово"),AND(LEN(J327)&gt;0,'Налаштування'!G15&lt;&gt;"Готово"),AND(LEN(K327)&gt;0,'Налаштування'!G16&lt;&gt;"Готово"),AND(LEN(L327)&gt;0,'Налаштування'!G17&lt;&gt;"Готово"),AND(LEN(M327)&gt;0,'Налаштування'!G18&lt;&gt;"Готово")),"Показник не налаштовано","Готово"))))</x:f>
      </x:c>
    </x:row>
    <x:row r="328">
      <x:c r="A328" s="14" t="n">
        <x:f>IF('Налаштування'!$C$4&lt;&gt;"Готово","",IF(YEAR(DATE('Налаштування'!$B$4,1,322))='Налаштування'!$B$4,DATE('Налаштування'!$B$4,1,322),""))</x:f>
        <x:v>46344</x:v>
      </x:c>
      <x:c r="B328" s="13"/>
      <x:c r="C328" s="13"/>
      <x:c r="D328" s="13"/>
      <x:c r="E328" s="13"/>
      <x:c r="F328" s="13"/>
      <x:c r="G328" s="13"/>
      <x:c r="H328" s="13"/>
      <x:c r="I328" s="13"/>
      <x:c r="J328" s="13"/>
      <x:c r="K328" s="13"/>
      <x:c r="L328" s="13"/>
      <x:c r="M328" s="13"/>
      <x:c r="N328" s="9" t="str">
        <x:f>IF(COUNTA(B328:M328)=0,"",IF(A328="","Дата поза роком",IF(OR(IF(ISNUMBER(B328),OR(B328&lt;0,B328&gt;1000000000,ROUND(B328,2)&lt;&gt;B328),LEN(B328)&gt;0),IF(ISNUMBER(C328),OR(C328&lt;0,C328&gt;1000000000,ROUND(C328,2)&lt;&gt;C328),LEN(C328)&gt;0),IF(ISNUMBER(D328),OR(D328&lt;0,D328&gt;1000000000,ROUND(D328,2)&lt;&gt;D328),LEN(D328)&gt;0),IF(ISNUMBER(E328),OR(E328&lt;0,E328&gt;1000000000,ROUND(E328,2)&lt;&gt;E328),LEN(E328)&gt;0),IF(ISNUMBER(F328),OR(F328&lt;0,F328&gt;1000000000,ROUND(F328,2)&lt;&gt;F328),LEN(F328)&gt;0),IF(ISNUMBER(G328),OR(G328&lt;0,G328&gt;1000000000,ROUND(G328,2)&lt;&gt;G328),LEN(G328)&gt;0),IF(ISNUMBER(H328),OR(H328&lt;0,H328&gt;1000000000,ROUND(H328,2)&lt;&gt;H328),LEN(H328)&gt;0),IF(ISNUMBER(I328),OR(I328&lt;0,I328&gt;1000000000,ROUND(I328,2)&lt;&gt;I328),LEN(I328)&gt;0),IF(ISNUMBER(J328),OR(J328&lt;0,J328&gt;1000000000,ROUND(J328,2)&lt;&gt;J328),LEN(J328)&gt;0),IF(ISNUMBER(K328),OR(K328&lt;0,K328&gt;1000000000,ROUND(K328,2)&lt;&gt;K328),LEN(K328)&gt;0),IF(ISNUMBER(L328),OR(L328&lt;0,L328&gt;1000000000,ROUND(L328,2)&lt;&gt;L328),LEN(L328)&gt;0),IF(ISNUMBER(M328),OR(M328&lt;0,M328&gt;1000000000,ROUND(M328,2)&lt;&gt;M328),LEN(M328)&gt;0)),"Перевірте факт",IF(OR(AND(LEN(B328)&gt;0,'Налаштування'!G7&lt;&gt;"Готово"),AND(LEN(C328)&gt;0,'Налаштування'!G8&lt;&gt;"Готово"),AND(LEN(D328)&gt;0,'Налаштування'!G9&lt;&gt;"Готово"),AND(LEN(E328)&gt;0,'Налаштування'!G10&lt;&gt;"Готово"),AND(LEN(F328)&gt;0,'Налаштування'!G11&lt;&gt;"Готово"),AND(LEN(G328)&gt;0,'Налаштування'!G12&lt;&gt;"Готово"),AND(LEN(H328)&gt;0,'Налаштування'!G13&lt;&gt;"Готово"),AND(LEN(I328)&gt;0,'Налаштування'!G14&lt;&gt;"Готово"),AND(LEN(J328)&gt;0,'Налаштування'!G15&lt;&gt;"Готово"),AND(LEN(K328)&gt;0,'Налаштування'!G16&lt;&gt;"Готово"),AND(LEN(L328)&gt;0,'Налаштування'!G17&lt;&gt;"Готово"),AND(LEN(M328)&gt;0,'Налаштування'!G18&lt;&gt;"Готово")),"Показник не налаштовано","Готово"))))</x:f>
      </x:c>
    </x:row>
    <x:row r="329">
      <x:c r="A329" s="14" t="n">
        <x:f>IF('Налаштування'!$C$4&lt;&gt;"Готово","",IF(YEAR(DATE('Налаштування'!$B$4,1,323))='Налаштування'!$B$4,DATE('Налаштування'!$B$4,1,323),""))</x:f>
        <x:v>46345</x:v>
      </x:c>
      <x:c r="B329" s="13"/>
      <x:c r="C329" s="13"/>
      <x:c r="D329" s="13"/>
      <x:c r="E329" s="13"/>
      <x:c r="F329" s="13"/>
      <x:c r="G329" s="13"/>
      <x:c r="H329" s="13"/>
      <x:c r="I329" s="13"/>
      <x:c r="J329" s="13"/>
      <x:c r="K329" s="13"/>
      <x:c r="L329" s="13"/>
      <x:c r="M329" s="13"/>
      <x:c r="N329" s="9" t="str">
        <x:f>IF(COUNTA(B329:M329)=0,"",IF(A329="","Дата поза роком",IF(OR(IF(ISNUMBER(B329),OR(B329&lt;0,B329&gt;1000000000,ROUND(B329,2)&lt;&gt;B329),LEN(B329)&gt;0),IF(ISNUMBER(C329),OR(C329&lt;0,C329&gt;1000000000,ROUND(C329,2)&lt;&gt;C329),LEN(C329)&gt;0),IF(ISNUMBER(D329),OR(D329&lt;0,D329&gt;1000000000,ROUND(D329,2)&lt;&gt;D329),LEN(D329)&gt;0),IF(ISNUMBER(E329),OR(E329&lt;0,E329&gt;1000000000,ROUND(E329,2)&lt;&gt;E329),LEN(E329)&gt;0),IF(ISNUMBER(F329),OR(F329&lt;0,F329&gt;1000000000,ROUND(F329,2)&lt;&gt;F329),LEN(F329)&gt;0),IF(ISNUMBER(G329),OR(G329&lt;0,G329&gt;1000000000,ROUND(G329,2)&lt;&gt;G329),LEN(G329)&gt;0),IF(ISNUMBER(H329),OR(H329&lt;0,H329&gt;1000000000,ROUND(H329,2)&lt;&gt;H329),LEN(H329)&gt;0),IF(ISNUMBER(I329),OR(I329&lt;0,I329&gt;1000000000,ROUND(I329,2)&lt;&gt;I329),LEN(I329)&gt;0),IF(ISNUMBER(J329),OR(J329&lt;0,J329&gt;1000000000,ROUND(J329,2)&lt;&gt;J329),LEN(J329)&gt;0),IF(ISNUMBER(K329),OR(K329&lt;0,K329&gt;1000000000,ROUND(K329,2)&lt;&gt;K329),LEN(K329)&gt;0),IF(ISNUMBER(L329),OR(L329&lt;0,L329&gt;1000000000,ROUND(L329,2)&lt;&gt;L329),LEN(L329)&gt;0),IF(ISNUMBER(M329),OR(M329&lt;0,M329&gt;1000000000,ROUND(M329,2)&lt;&gt;M329),LEN(M329)&gt;0)),"Перевірте факт",IF(OR(AND(LEN(B329)&gt;0,'Налаштування'!G7&lt;&gt;"Готово"),AND(LEN(C329)&gt;0,'Налаштування'!G8&lt;&gt;"Готово"),AND(LEN(D329)&gt;0,'Налаштування'!G9&lt;&gt;"Готово"),AND(LEN(E329)&gt;0,'Налаштування'!G10&lt;&gt;"Готово"),AND(LEN(F329)&gt;0,'Налаштування'!G11&lt;&gt;"Готово"),AND(LEN(G329)&gt;0,'Налаштування'!G12&lt;&gt;"Готово"),AND(LEN(H329)&gt;0,'Налаштування'!G13&lt;&gt;"Готово"),AND(LEN(I329)&gt;0,'Налаштування'!G14&lt;&gt;"Готово"),AND(LEN(J329)&gt;0,'Налаштування'!G15&lt;&gt;"Готово"),AND(LEN(K329)&gt;0,'Налаштування'!G16&lt;&gt;"Готово"),AND(LEN(L329)&gt;0,'Налаштування'!G17&lt;&gt;"Готово"),AND(LEN(M329)&gt;0,'Налаштування'!G18&lt;&gt;"Готово")),"Показник не налаштовано","Готово"))))</x:f>
      </x:c>
    </x:row>
    <x:row r="330">
      <x:c r="A330" s="14" t="n">
        <x:f>IF('Налаштування'!$C$4&lt;&gt;"Готово","",IF(YEAR(DATE('Налаштування'!$B$4,1,324))='Налаштування'!$B$4,DATE('Налаштування'!$B$4,1,324),""))</x:f>
        <x:v>46346</x:v>
      </x:c>
      <x:c r="B330" s="13"/>
      <x:c r="C330" s="13"/>
      <x:c r="D330" s="13"/>
      <x:c r="E330" s="13"/>
      <x:c r="F330" s="13"/>
      <x:c r="G330" s="13"/>
      <x:c r="H330" s="13"/>
      <x:c r="I330" s="13"/>
      <x:c r="J330" s="13"/>
      <x:c r="K330" s="13"/>
      <x:c r="L330" s="13"/>
      <x:c r="M330" s="13"/>
      <x:c r="N330" s="9" t="str">
        <x:f>IF(COUNTA(B330:M330)=0,"",IF(A330="","Дата поза роком",IF(OR(IF(ISNUMBER(B330),OR(B330&lt;0,B330&gt;1000000000,ROUND(B330,2)&lt;&gt;B330),LEN(B330)&gt;0),IF(ISNUMBER(C330),OR(C330&lt;0,C330&gt;1000000000,ROUND(C330,2)&lt;&gt;C330),LEN(C330)&gt;0),IF(ISNUMBER(D330),OR(D330&lt;0,D330&gt;1000000000,ROUND(D330,2)&lt;&gt;D330),LEN(D330)&gt;0),IF(ISNUMBER(E330),OR(E330&lt;0,E330&gt;1000000000,ROUND(E330,2)&lt;&gt;E330),LEN(E330)&gt;0),IF(ISNUMBER(F330),OR(F330&lt;0,F330&gt;1000000000,ROUND(F330,2)&lt;&gt;F330),LEN(F330)&gt;0),IF(ISNUMBER(G330),OR(G330&lt;0,G330&gt;1000000000,ROUND(G330,2)&lt;&gt;G330),LEN(G330)&gt;0),IF(ISNUMBER(H330),OR(H330&lt;0,H330&gt;1000000000,ROUND(H330,2)&lt;&gt;H330),LEN(H330)&gt;0),IF(ISNUMBER(I330),OR(I330&lt;0,I330&gt;1000000000,ROUND(I330,2)&lt;&gt;I330),LEN(I330)&gt;0),IF(ISNUMBER(J330),OR(J330&lt;0,J330&gt;1000000000,ROUND(J330,2)&lt;&gt;J330),LEN(J330)&gt;0),IF(ISNUMBER(K330),OR(K330&lt;0,K330&gt;1000000000,ROUND(K330,2)&lt;&gt;K330),LEN(K330)&gt;0),IF(ISNUMBER(L330),OR(L330&lt;0,L330&gt;1000000000,ROUND(L330,2)&lt;&gt;L330),LEN(L330)&gt;0),IF(ISNUMBER(M330),OR(M330&lt;0,M330&gt;1000000000,ROUND(M330,2)&lt;&gt;M330),LEN(M330)&gt;0)),"Перевірте факт",IF(OR(AND(LEN(B330)&gt;0,'Налаштування'!G7&lt;&gt;"Готово"),AND(LEN(C330)&gt;0,'Налаштування'!G8&lt;&gt;"Готово"),AND(LEN(D330)&gt;0,'Налаштування'!G9&lt;&gt;"Готово"),AND(LEN(E330)&gt;0,'Налаштування'!G10&lt;&gt;"Готово"),AND(LEN(F330)&gt;0,'Налаштування'!G11&lt;&gt;"Готово"),AND(LEN(G330)&gt;0,'Налаштування'!G12&lt;&gt;"Готово"),AND(LEN(H330)&gt;0,'Налаштування'!G13&lt;&gt;"Готово"),AND(LEN(I330)&gt;0,'Налаштування'!G14&lt;&gt;"Готово"),AND(LEN(J330)&gt;0,'Налаштування'!G15&lt;&gt;"Готово"),AND(LEN(K330)&gt;0,'Налаштування'!G16&lt;&gt;"Готово"),AND(LEN(L330)&gt;0,'Налаштування'!G17&lt;&gt;"Готово"),AND(LEN(M330)&gt;0,'Налаштування'!G18&lt;&gt;"Готово")),"Показник не налаштовано","Готово"))))</x:f>
      </x:c>
    </x:row>
    <x:row r="331">
      <x:c r="A331" s="14" t="n">
        <x:f>IF('Налаштування'!$C$4&lt;&gt;"Готово","",IF(YEAR(DATE('Налаштування'!$B$4,1,325))='Налаштування'!$B$4,DATE('Налаштування'!$B$4,1,325),""))</x:f>
        <x:v>46347</x:v>
      </x:c>
      <x:c r="B331" s="13"/>
      <x:c r="C331" s="13"/>
      <x:c r="D331" s="13"/>
      <x:c r="E331" s="13"/>
      <x:c r="F331" s="13"/>
      <x:c r="G331" s="13"/>
      <x:c r="H331" s="13"/>
      <x:c r="I331" s="13"/>
      <x:c r="J331" s="13"/>
      <x:c r="K331" s="13"/>
      <x:c r="L331" s="13"/>
      <x:c r="M331" s="13"/>
      <x:c r="N331" s="9" t="str">
        <x:f>IF(COUNTA(B331:M331)=0,"",IF(A331="","Дата поза роком",IF(OR(IF(ISNUMBER(B331),OR(B331&lt;0,B331&gt;1000000000,ROUND(B331,2)&lt;&gt;B331),LEN(B331)&gt;0),IF(ISNUMBER(C331),OR(C331&lt;0,C331&gt;1000000000,ROUND(C331,2)&lt;&gt;C331),LEN(C331)&gt;0),IF(ISNUMBER(D331),OR(D331&lt;0,D331&gt;1000000000,ROUND(D331,2)&lt;&gt;D331),LEN(D331)&gt;0),IF(ISNUMBER(E331),OR(E331&lt;0,E331&gt;1000000000,ROUND(E331,2)&lt;&gt;E331),LEN(E331)&gt;0),IF(ISNUMBER(F331),OR(F331&lt;0,F331&gt;1000000000,ROUND(F331,2)&lt;&gt;F331),LEN(F331)&gt;0),IF(ISNUMBER(G331),OR(G331&lt;0,G331&gt;1000000000,ROUND(G331,2)&lt;&gt;G331),LEN(G331)&gt;0),IF(ISNUMBER(H331),OR(H331&lt;0,H331&gt;1000000000,ROUND(H331,2)&lt;&gt;H331),LEN(H331)&gt;0),IF(ISNUMBER(I331),OR(I331&lt;0,I331&gt;1000000000,ROUND(I331,2)&lt;&gt;I331),LEN(I331)&gt;0),IF(ISNUMBER(J331),OR(J331&lt;0,J331&gt;1000000000,ROUND(J331,2)&lt;&gt;J331),LEN(J331)&gt;0),IF(ISNUMBER(K331),OR(K331&lt;0,K331&gt;1000000000,ROUND(K331,2)&lt;&gt;K331),LEN(K331)&gt;0),IF(ISNUMBER(L331),OR(L331&lt;0,L331&gt;1000000000,ROUND(L331,2)&lt;&gt;L331),LEN(L331)&gt;0),IF(ISNUMBER(M331),OR(M331&lt;0,M331&gt;1000000000,ROUND(M331,2)&lt;&gt;M331),LEN(M331)&gt;0)),"Перевірте факт",IF(OR(AND(LEN(B331)&gt;0,'Налаштування'!G7&lt;&gt;"Готово"),AND(LEN(C331)&gt;0,'Налаштування'!G8&lt;&gt;"Готово"),AND(LEN(D331)&gt;0,'Налаштування'!G9&lt;&gt;"Готово"),AND(LEN(E331)&gt;0,'Налаштування'!G10&lt;&gt;"Готово"),AND(LEN(F331)&gt;0,'Налаштування'!G11&lt;&gt;"Готово"),AND(LEN(G331)&gt;0,'Налаштування'!G12&lt;&gt;"Готово"),AND(LEN(H331)&gt;0,'Налаштування'!G13&lt;&gt;"Готово"),AND(LEN(I331)&gt;0,'Налаштування'!G14&lt;&gt;"Готово"),AND(LEN(J331)&gt;0,'Налаштування'!G15&lt;&gt;"Готово"),AND(LEN(K331)&gt;0,'Налаштування'!G16&lt;&gt;"Готово"),AND(LEN(L331)&gt;0,'Налаштування'!G17&lt;&gt;"Готово"),AND(LEN(M331)&gt;0,'Налаштування'!G18&lt;&gt;"Готово")),"Показник не налаштовано","Готово"))))</x:f>
      </x:c>
    </x:row>
    <x:row r="332">
      <x:c r="A332" s="14" t="n">
        <x:f>IF('Налаштування'!$C$4&lt;&gt;"Готово","",IF(YEAR(DATE('Налаштування'!$B$4,1,326))='Налаштування'!$B$4,DATE('Налаштування'!$B$4,1,326),""))</x:f>
        <x:v>46348</x:v>
      </x:c>
      <x:c r="B332" s="13"/>
      <x:c r="C332" s="13"/>
      <x:c r="D332" s="13"/>
      <x:c r="E332" s="13"/>
      <x:c r="F332" s="13"/>
      <x:c r="G332" s="13"/>
      <x:c r="H332" s="13"/>
      <x:c r="I332" s="13"/>
      <x:c r="J332" s="13"/>
      <x:c r="K332" s="13"/>
      <x:c r="L332" s="13"/>
      <x:c r="M332" s="13"/>
      <x:c r="N332" s="9" t="str">
        <x:f>IF(COUNTA(B332:M332)=0,"",IF(A332="","Дата поза роком",IF(OR(IF(ISNUMBER(B332),OR(B332&lt;0,B332&gt;1000000000,ROUND(B332,2)&lt;&gt;B332),LEN(B332)&gt;0),IF(ISNUMBER(C332),OR(C332&lt;0,C332&gt;1000000000,ROUND(C332,2)&lt;&gt;C332),LEN(C332)&gt;0),IF(ISNUMBER(D332),OR(D332&lt;0,D332&gt;1000000000,ROUND(D332,2)&lt;&gt;D332),LEN(D332)&gt;0),IF(ISNUMBER(E332),OR(E332&lt;0,E332&gt;1000000000,ROUND(E332,2)&lt;&gt;E332),LEN(E332)&gt;0),IF(ISNUMBER(F332),OR(F332&lt;0,F332&gt;1000000000,ROUND(F332,2)&lt;&gt;F332),LEN(F332)&gt;0),IF(ISNUMBER(G332),OR(G332&lt;0,G332&gt;1000000000,ROUND(G332,2)&lt;&gt;G332),LEN(G332)&gt;0),IF(ISNUMBER(H332),OR(H332&lt;0,H332&gt;1000000000,ROUND(H332,2)&lt;&gt;H332),LEN(H332)&gt;0),IF(ISNUMBER(I332),OR(I332&lt;0,I332&gt;1000000000,ROUND(I332,2)&lt;&gt;I332),LEN(I332)&gt;0),IF(ISNUMBER(J332),OR(J332&lt;0,J332&gt;1000000000,ROUND(J332,2)&lt;&gt;J332),LEN(J332)&gt;0),IF(ISNUMBER(K332),OR(K332&lt;0,K332&gt;1000000000,ROUND(K332,2)&lt;&gt;K332),LEN(K332)&gt;0),IF(ISNUMBER(L332),OR(L332&lt;0,L332&gt;1000000000,ROUND(L332,2)&lt;&gt;L332),LEN(L332)&gt;0),IF(ISNUMBER(M332),OR(M332&lt;0,M332&gt;1000000000,ROUND(M332,2)&lt;&gt;M332),LEN(M332)&gt;0)),"Перевірте факт",IF(OR(AND(LEN(B332)&gt;0,'Налаштування'!G7&lt;&gt;"Готово"),AND(LEN(C332)&gt;0,'Налаштування'!G8&lt;&gt;"Готово"),AND(LEN(D332)&gt;0,'Налаштування'!G9&lt;&gt;"Готово"),AND(LEN(E332)&gt;0,'Налаштування'!G10&lt;&gt;"Готово"),AND(LEN(F332)&gt;0,'Налаштування'!G11&lt;&gt;"Готово"),AND(LEN(G332)&gt;0,'Налаштування'!G12&lt;&gt;"Готово"),AND(LEN(H332)&gt;0,'Налаштування'!G13&lt;&gt;"Готово"),AND(LEN(I332)&gt;0,'Налаштування'!G14&lt;&gt;"Готово"),AND(LEN(J332)&gt;0,'Налаштування'!G15&lt;&gt;"Готово"),AND(LEN(K332)&gt;0,'Налаштування'!G16&lt;&gt;"Готово"),AND(LEN(L332)&gt;0,'Налаштування'!G17&lt;&gt;"Готово"),AND(LEN(M332)&gt;0,'Налаштування'!G18&lt;&gt;"Готово")),"Показник не налаштовано","Готово"))))</x:f>
      </x:c>
    </x:row>
    <x:row r="333">
      <x:c r="A333" s="14" t="n">
        <x:f>IF('Налаштування'!$C$4&lt;&gt;"Готово","",IF(YEAR(DATE('Налаштування'!$B$4,1,327))='Налаштування'!$B$4,DATE('Налаштування'!$B$4,1,327),""))</x:f>
        <x:v>46349</x:v>
      </x:c>
      <x:c r="B333" s="13"/>
      <x:c r="C333" s="13"/>
      <x:c r="D333" s="13"/>
      <x:c r="E333" s="13"/>
      <x:c r="F333" s="13"/>
      <x:c r="G333" s="13"/>
      <x:c r="H333" s="13"/>
      <x:c r="I333" s="13"/>
      <x:c r="J333" s="13"/>
      <x:c r="K333" s="13"/>
      <x:c r="L333" s="13"/>
      <x:c r="M333" s="13"/>
      <x:c r="N333" s="9" t="str">
        <x:f>IF(COUNTA(B333:M333)=0,"",IF(A333="","Дата поза роком",IF(OR(IF(ISNUMBER(B333),OR(B333&lt;0,B333&gt;1000000000,ROUND(B333,2)&lt;&gt;B333),LEN(B333)&gt;0),IF(ISNUMBER(C333),OR(C333&lt;0,C333&gt;1000000000,ROUND(C333,2)&lt;&gt;C333),LEN(C333)&gt;0),IF(ISNUMBER(D333),OR(D333&lt;0,D333&gt;1000000000,ROUND(D333,2)&lt;&gt;D333),LEN(D333)&gt;0),IF(ISNUMBER(E333),OR(E333&lt;0,E333&gt;1000000000,ROUND(E333,2)&lt;&gt;E333),LEN(E333)&gt;0),IF(ISNUMBER(F333),OR(F333&lt;0,F333&gt;1000000000,ROUND(F333,2)&lt;&gt;F333),LEN(F333)&gt;0),IF(ISNUMBER(G333),OR(G333&lt;0,G333&gt;1000000000,ROUND(G333,2)&lt;&gt;G333),LEN(G333)&gt;0),IF(ISNUMBER(H333),OR(H333&lt;0,H333&gt;1000000000,ROUND(H333,2)&lt;&gt;H333),LEN(H333)&gt;0),IF(ISNUMBER(I333),OR(I333&lt;0,I333&gt;1000000000,ROUND(I333,2)&lt;&gt;I333),LEN(I333)&gt;0),IF(ISNUMBER(J333),OR(J333&lt;0,J333&gt;1000000000,ROUND(J333,2)&lt;&gt;J333),LEN(J333)&gt;0),IF(ISNUMBER(K333),OR(K333&lt;0,K333&gt;1000000000,ROUND(K333,2)&lt;&gt;K333),LEN(K333)&gt;0),IF(ISNUMBER(L333),OR(L333&lt;0,L333&gt;1000000000,ROUND(L333,2)&lt;&gt;L333),LEN(L333)&gt;0),IF(ISNUMBER(M333),OR(M333&lt;0,M333&gt;1000000000,ROUND(M333,2)&lt;&gt;M333),LEN(M333)&gt;0)),"Перевірте факт",IF(OR(AND(LEN(B333)&gt;0,'Налаштування'!G7&lt;&gt;"Готово"),AND(LEN(C333)&gt;0,'Налаштування'!G8&lt;&gt;"Готово"),AND(LEN(D333)&gt;0,'Налаштування'!G9&lt;&gt;"Готово"),AND(LEN(E333)&gt;0,'Налаштування'!G10&lt;&gt;"Готово"),AND(LEN(F333)&gt;0,'Налаштування'!G11&lt;&gt;"Готово"),AND(LEN(G333)&gt;0,'Налаштування'!G12&lt;&gt;"Готово"),AND(LEN(H333)&gt;0,'Налаштування'!G13&lt;&gt;"Готово"),AND(LEN(I333)&gt;0,'Налаштування'!G14&lt;&gt;"Готово"),AND(LEN(J333)&gt;0,'Налаштування'!G15&lt;&gt;"Готово"),AND(LEN(K333)&gt;0,'Налаштування'!G16&lt;&gt;"Готово"),AND(LEN(L333)&gt;0,'Налаштування'!G17&lt;&gt;"Готово"),AND(LEN(M333)&gt;0,'Налаштування'!G18&lt;&gt;"Готово")),"Показник не налаштовано","Готово"))))</x:f>
      </x:c>
    </x:row>
    <x:row r="334">
      <x:c r="A334" s="14" t="n">
        <x:f>IF('Налаштування'!$C$4&lt;&gt;"Готово","",IF(YEAR(DATE('Налаштування'!$B$4,1,328))='Налаштування'!$B$4,DATE('Налаштування'!$B$4,1,328),""))</x:f>
        <x:v>46350</x:v>
      </x:c>
      <x:c r="B334" s="13"/>
      <x:c r="C334" s="13"/>
      <x:c r="D334" s="13"/>
      <x:c r="E334" s="13"/>
      <x:c r="F334" s="13"/>
      <x:c r="G334" s="13"/>
      <x:c r="H334" s="13"/>
      <x:c r="I334" s="13"/>
      <x:c r="J334" s="13"/>
      <x:c r="K334" s="13"/>
      <x:c r="L334" s="13"/>
      <x:c r="M334" s="13"/>
      <x:c r="N334" s="9" t="str">
        <x:f>IF(COUNTA(B334:M334)=0,"",IF(A334="","Дата поза роком",IF(OR(IF(ISNUMBER(B334),OR(B334&lt;0,B334&gt;1000000000,ROUND(B334,2)&lt;&gt;B334),LEN(B334)&gt;0),IF(ISNUMBER(C334),OR(C334&lt;0,C334&gt;1000000000,ROUND(C334,2)&lt;&gt;C334),LEN(C334)&gt;0),IF(ISNUMBER(D334),OR(D334&lt;0,D334&gt;1000000000,ROUND(D334,2)&lt;&gt;D334),LEN(D334)&gt;0),IF(ISNUMBER(E334),OR(E334&lt;0,E334&gt;1000000000,ROUND(E334,2)&lt;&gt;E334),LEN(E334)&gt;0),IF(ISNUMBER(F334),OR(F334&lt;0,F334&gt;1000000000,ROUND(F334,2)&lt;&gt;F334),LEN(F334)&gt;0),IF(ISNUMBER(G334),OR(G334&lt;0,G334&gt;1000000000,ROUND(G334,2)&lt;&gt;G334),LEN(G334)&gt;0),IF(ISNUMBER(H334),OR(H334&lt;0,H334&gt;1000000000,ROUND(H334,2)&lt;&gt;H334),LEN(H334)&gt;0),IF(ISNUMBER(I334),OR(I334&lt;0,I334&gt;1000000000,ROUND(I334,2)&lt;&gt;I334),LEN(I334)&gt;0),IF(ISNUMBER(J334),OR(J334&lt;0,J334&gt;1000000000,ROUND(J334,2)&lt;&gt;J334),LEN(J334)&gt;0),IF(ISNUMBER(K334),OR(K334&lt;0,K334&gt;1000000000,ROUND(K334,2)&lt;&gt;K334),LEN(K334)&gt;0),IF(ISNUMBER(L334),OR(L334&lt;0,L334&gt;1000000000,ROUND(L334,2)&lt;&gt;L334),LEN(L334)&gt;0),IF(ISNUMBER(M334),OR(M334&lt;0,M334&gt;1000000000,ROUND(M334,2)&lt;&gt;M334),LEN(M334)&gt;0)),"Перевірте факт",IF(OR(AND(LEN(B334)&gt;0,'Налаштування'!G7&lt;&gt;"Готово"),AND(LEN(C334)&gt;0,'Налаштування'!G8&lt;&gt;"Готово"),AND(LEN(D334)&gt;0,'Налаштування'!G9&lt;&gt;"Готово"),AND(LEN(E334)&gt;0,'Налаштування'!G10&lt;&gt;"Готово"),AND(LEN(F334)&gt;0,'Налаштування'!G11&lt;&gt;"Готово"),AND(LEN(G334)&gt;0,'Налаштування'!G12&lt;&gt;"Готово"),AND(LEN(H334)&gt;0,'Налаштування'!G13&lt;&gt;"Готово"),AND(LEN(I334)&gt;0,'Налаштування'!G14&lt;&gt;"Готово"),AND(LEN(J334)&gt;0,'Налаштування'!G15&lt;&gt;"Готово"),AND(LEN(K334)&gt;0,'Налаштування'!G16&lt;&gt;"Готово"),AND(LEN(L334)&gt;0,'Налаштування'!G17&lt;&gt;"Готово"),AND(LEN(M334)&gt;0,'Налаштування'!G18&lt;&gt;"Готово")),"Показник не налаштовано","Готово"))))</x:f>
      </x:c>
    </x:row>
    <x:row r="335">
      <x:c r="A335" s="14" t="n">
        <x:f>IF('Налаштування'!$C$4&lt;&gt;"Готово","",IF(YEAR(DATE('Налаштування'!$B$4,1,329))='Налаштування'!$B$4,DATE('Налаштування'!$B$4,1,329),""))</x:f>
        <x:v>46351</x:v>
      </x:c>
      <x:c r="B335" s="13"/>
      <x:c r="C335" s="13"/>
      <x:c r="D335" s="13"/>
      <x:c r="E335" s="13"/>
      <x:c r="F335" s="13"/>
      <x:c r="G335" s="13"/>
      <x:c r="H335" s="13"/>
      <x:c r="I335" s="13"/>
      <x:c r="J335" s="13"/>
      <x:c r="K335" s="13"/>
      <x:c r="L335" s="13"/>
      <x:c r="M335" s="13"/>
      <x:c r="N335" s="9" t="str">
        <x:f>IF(COUNTA(B335:M335)=0,"",IF(A335="","Дата поза роком",IF(OR(IF(ISNUMBER(B335),OR(B335&lt;0,B335&gt;1000000000,ROUND(B335,2)&lt;&gt;B335),LEN(B335)&gt;0),IF(ISNUMBER(C335),OR(C335&lt;0,C335&gt;1000000000,ROUND(C335,2)&lt;&gt;C335),LEN(C335)&gt;0),IF(ISNUMBER(D335),OR(D335&lt;0,D335&gt;1000000000,ROUND(D335,2)&lt;&gt;D335),LEN(D335)&gt;0),IF(ISNUMBER(E335),OR(E335&lt;0,E335&gt;1000000000,ROUND(E335,2)&lt;&gt;E335),LEN(E335)&gt;0),IF(ISNUMBER(F335),OR(F335&lt;0,F335&gt;1000000000,ROUND(F335,2)&lt;&gt;F335),LEN(F335)&gt;0),IF(ISNUMBER(G335),OR(G335&lt;0,G335&gt;1000000000,ROUND(G335,2)&lt;&gt;G335),LEN(G335)&gt;0),IF(ISNUMBER(H335),OR(H335&lt;0,H335&gt;1000000000,ROUND(H335,2)&lt;&gt;H335),LEN(H335)&gt;0),IF(ISNUMBER(I335),OR(I335&lt;0,I335&gt;1000000000,ROUND(I335,2)&lt;&gt;I335),LEN(I335)&gt;0),IF(ISNUMBER(J335),OR(J335&lt;0,J335&gt;1000000000,ROUND(J335,2)&lt;&gt;J335),LEN(J335)&gt;0),IF(ISNUMBER(K335),OR(K335&lt;0,K335&gt;1000000000,ROUND(K335,2)&lt;&gt;K335),LEN(K335)&gt;0),IF(ISNUMBER(L335),OR(L335&lt;0,L335&gt;1000000000,ROUND(L335,2)&lt;&gt;L335),LEN(L335)&gt;0),IF(ISNUMBER(M335),OR(M335&lt;0,M335&gt;1000000000,ROUND(M335,2)&lt;&gt;M335),LEN(M335)&gt;0)),"Перевірте факт",IF(OR(AND(LEN(B335)&gt;0,'Налаштування'!G7&lt;&gt;"Готово"),AND(LEN(C335)&gt;0,'Налаштування'!G8&lt;&gt;"Готово"),AND(LEN(D335)&gt;0,'Налаштування'!G9&lt;&gt;"Готово"),AND(LEN(E335)&gt;0,'Налаштування'!G10&lt;&gt;"Готово"),AND(LEN(F335)&gt;0,'Налаштування'!G11&lt;&gt;"Готово"),AND(LEN(G335)&gt;0,'Налаштування'!G12&lt;&gt;"Готово"),AND(LEN(H335)&gt;0,'Налаштування'!G13&lt;&gt;"Готово"),AND(LEN(I335)&gt;0,'Налаштування'!G14&lt;&gt;"Готово"),AND(LEN(J335)&gt;0,'Налаштування'!G15&lt;&gt;"Готово"),AND(LEN(K335)&gt;0,'Налаштування'!G16&lt;&gt;"Готово"),AND(LEN(L335)&gt;0,'Налаштування'!G17&lt;&gt;"Готово"),AND(LEN(M335)&gt;0,'Налаштування'!G18&lt;&gt;"Готово")),"Показник не налаштовано","Готово"))))</x:f>
      </x:c>
    </x:row>
    <x:row r="336">
      <x:c r="A336" s="14" t="n">
        <x:f>IF('Налаштування'!$C$4&lt;&gt;"Готово","",IF(YEAR(DATE('Налаштування'!$B$4,1,330))='Налаштування'!$B$4,DATE('Налаштування'!$B$4,1,330),""))</x:f>
        <x:v>46352</x:v>
      </x:c>
      <x:c r="B336" s="13"/>
      <x:c r="C336" s="13"/>
      <x:c r="D336" s="13"/>
      <x:c r="E336" s="13"/>
      <x:c r="F336" s="13"/>
      <x:c r="G336" s="13"/>
      <x:c r="H336" s="13"/>
      <x:c r="I336" s="13"/>
      <x:c r="J336" s="13"/>
      <x:c r="K336" s="13"/>
      <x:c r="L336" s="13"/>
      <x:c r="M336" s="13"/>
      <x:c r="N336" s="9" t="str">
        <x:f>IF(COUNTA(B336:M336)=0,"",IF(A336="","Дата поза роком",IF(OR(IF(ISNUMBER(B336),OR(B336&lt;0,B336&gt;1000000000,ROUND(B336,2)&lt;&gt;B336),LEN(B336)&gt;0),IF(ISNUMBER(C336),OR(C336&lt;0,C336&gt;1000000000,ROUND(C336,2)&lt;&gt;C336),LEN(C336)&gt;0),IF(ISNUMBER(D336),OR(D336&lt;0,D336&gt;1000000000,ROUND(D336,2)&lt;&gt;D336),LEN(D336)&gt;0),IF(ISNUMBER(E336),OR(E336&lt;0,E336&gt;1000000000,ROUND(E336,2)&lt;&gt;E336),LEN(E336)&gt;0),IF(ISNUMBER(F336),OR(F336&lt;0,F336&gt;1000000000,ROUND(F336,2)&lt;&gt;F336),LEN(F336)&gt;0),IF(ISNUMBER(G336),OR(G336&lt;0,G336&gt;1000000000,ROUND(G336,2)&lt;&gt;G336),LEN(G336)&gt;0),IF(ISNUMBER(H336),OR(H336&lt;0,H336&gt;1000000000,ROUND(H336,2)&lt;&gt;H336),LEN(H336)&gt;0),IF(ISNUMBER(I336),OR(I336&lt;0,I336&gt;1000000000,ROUND(I336,2)&lt;&gt;I336),LEN(I336)&gt;0),IF(ISNUMBER(J336),OR(J336&lt;0,J336&gt;1000000000,ROUND(J336,2)&lt;&gt;J336),LEN(J336)&gt;0),IF(ISNUMBER(K336),OR(K336&lt;0,K336&gt;1000000000,ROUND(K336,2)&lt;&gt;K336),LEN(K336)&gt;0),IF(ISNUMBER(L336),OR(L336&lt;0,L336&gt;1000000000,ROUND(L336,2)&lt;&gt;L336),LEN(L336)&gt;0),IF(ISNUMBER(M336),OR(M336&lt;0,M336&gt;1000000000,ROUND(M336,2)&lt;&gt;M336),LEN(M336)&gt;0)),"Перевірте факт",IF(OR(AND(LEN(B336)&gt;0,'Налаштування'!G7&lt;&gt;"Готово"),AND(LEN(C336)&gt;0,'Налаштування'!G8&lt;&gt;"Готово"),AND(LEN(D336)&gt;0,'Налаштування'!G9&lt;&gt;"Готово"),AND(LEN(E336)&gt;0,'Налаштування'!G10&lt;&gt;"Готово"),AND(LEN(F336)&gt;0,'Налаштування'!G11&lt;&gt;"Готово"),AND(LEN(G336)&gt;0,'Налаштування'!G12&lt;&gt;"Готово"),AND(LEN(H336)&gt;0,'Налаштування'!G13&lt;&gt;"Готово"),AND(LEN(I336)&gt;0,'Налаштування'!G14&lt;&gt;"Готово"),AND(LEN(J336)&gt;0,'Налаштування'!G15&lt;&gt;"Готово"),AND(LEN(K336)&gt;0,'Налаштування'!G16&lt;&gt;"Готово"),AND(LEN(L336)&gt;0,'Налаштування'!G17&lt;&gt;"Готово"),AND(LEN(M336)&gt;0,'Налаштування'!G18&lt;&gt;"Готово")),"Показник не налаштовано","Готово"))))</x:f>
      </x:c>
    </x:row>
    <x:row r="337">
      <x:c r="A337" s="14" t="n">
        <x:f>IF('Налаштування'!$C$4&lt;&gt;"Готово","",IF(YEAR(DATE('Налаштування'!$B$4,1,331))='Налаштування'!$B$4,DATE('Налаштування'!$B$4,1,331),""))</x:f>
        <x:v>46353</x:v>
      </x:c>
      <x:c r="B337" s="13"/>
      <x:c r="C337" s="13"/>
      <x:c r="D337" s="13"/>
      <x:c r="E337" s="13"/>
      <x:c r="F337" s="13"/>
      <x:c r="G337" s="13"/>
      <x:c r="H337" s="13"/>
      <x:c r="I337" s="13"/>
      <x:c r="J337" s="13"/>
      <x:c r="K337" s="13"/>
      <x:c r="L337" s="13"/>
      <x:c r="M337" s="13"/>
      <x:c r="N337" s="9" t="str">
        <x:f>IF(COUNTA(B337:M337)=0,"",IF(A337="","Дата поза роком",IF(OR(IF(ISNUMBER(B337),OR(B337&lt;0,B337&gt;1000000000,ROUND(B337,2)&lt;&gt;B337),LEN(B337)&gt;0),IF(ISNUMBER(C337),OR(C337&lt;0,C337&gt;1000000000,ROUND(C337,2)&lt;&gt;C337),LEN(C337)&gt;0),IF(ISNUMBER(D337),OR(D337&lt;0,D337&gt;1000000000,ROUND(D337,2)&lt;&gt;D337),LEN(D337)&gt;0),IF(ISNUMBER(E337),OR(E337&lt;0,E337&gt;1000000000,ROUND(E337,2)&lt;&gt;E337),LEN(E337)&gt;0),IF(ISNUMBER(F337),OR(F337&lt;0,F337&gt;1000000000,ROUND(F337,2)&lt;&gt;F337),LEN(F337)&gt;0),IF(ISNUMBER(G337),OR(G337&lt;0,G337&gt;1000000000,ROUND(G337,2)&lt;&gt;G337),LEN(G337)&gt;0),IF(ISNUMBER(H337),OR(H337&lt;0,H337&gt;1000000000,ROUND(H337,2)&lt;&gt;H337),LEN(H337)&gt;0),IF(ISNUMBER(I337),OR(I337&lt;0,I337&gt;1000000000,ROUND(I337,2)&lt;&gt;I337),LEN(I337)&gt;0),IF(ISNUMBER(J337),OR(J337&lt;0,J337&gt;1000000000,ROUND(J337,2)&lt;&gt;J337),LEN(J337)&gt;0),IF(ISNUMBER(K337),OR(K337&lt;0,K337&gt;1000000000,ROUND(K337,2)&lt;&gt;K337),LEN(K337)&gt;0),IF(ISNUMBER(L337),OR(L337&lt;0,L337&gt;1000000000,ROUND(L337,2)&lt;&gt;L337),LEN(L337)&gt;0),IF(ISNUMBER(M337),OR(M337&lt;0,M337&gt;1000000000,ROUND(M337,2)&lt;&gt;M337),LEN(M337)&gt;0)),"Перевірте факт",IF(OR(AND(LEN(B337)&gt;0,'Налаштування'!G7&lt;&gt;"Готово"),AND(LEN(C337)&gt;0,'Налаштування'!G8&lt;&gt;"Готово"),AND(LEN(D337)&gt;0,'Налаштування'!G9&lt;&gt;"Готово"),AND(LEN(E337)&gt;0,'Налаштування'!G10&lt;&gt;"Готово"),AND(LEN(F337)&gt;0,'Налаштування'!G11&lt;&gt;"Готово"),AND(LEN(G337)&gt;0,'Налаштування'!G12&lt;&gt;"Готово"),AND(LEN(H337)&gt;0,'Налаштування'!G13&lt;&gt;"Готово"),AND(LEN(I337)&gt;0,'Налаштування'!G14&lt;&gt;"Готово"),AND(LEN(J337)&gt;0,'Налаштування'!G15&lt;&gt;"Готово"),AND(LEN(K337)&gt;0,'Налаштування'!G16&lt;&gt;"Готово"),AND(LEN(L337)&gt;0,'Налаштування'!G17&lt;&gt;"Готово"),AND(LEN(M337)&gt;0,'Налаштування'!G18&lt;&gt;"Готово")),"Показник не налаштовано","Готово"))))</x:f>
      </x:c>
    </x:row>
    <x:row r="338">
      <x:c r="A338" s="14" t="n">
        <x:f>IF('Налаштування'!$C$4&lt;&gt;"Готово","",IF(YEAR(DATE('Налаштування'!$B$4,1,332))='Налаштування'!$B$4,DATE('Налаштування'!$B$4,1,332),""))</x:f>
        <x:v>46354</x:v>
      </x:c>
      <x:c r="B338" s="13"/>
      <x:c r="C338" s="13"/>
      <x:c r="D338" s="13"/>
      <x:c r="E338" s="13"/>
      <x:c r="F338" s="13"/>
      <x:c r="G338" s="13"/>
      <x:c r="H338" s="13"/>
      <x:c r="I338" s="13"/>
      <x:c r="J338" s="13"/>
      <x:c r="K338" s="13"/>
      <x:c r="L338" s="13"/>
      <x:c r="M338" s="13"/>
      <x:c r="N338" s="9" t="str">
        <x:f>IF(COUNTA(B338:M338)=0,"",IF(A338="","Дата поза роком",IF(OR(IF(ISNUMBER(B338),OR(B338&lt;0,B338&gt;1000000000,ROUND(B338,2)&lt;&gt;B338),LEN(B338)&gt;0),IF(ISNUMBER(C338),OR(C338&lt;0,C338&gt;1000000000,ROUND(C338,2)&lt;&gt;C338),LEN(C338)&gt;0),IF(ISNUMBER(D338),OR(D338&lt;0,D338&gt;1000000000,ROUND(D338,2)&lt;&gt;D338),LEN(D338)&gt;0),IF(ISNUMBER(E338),OR(E338&lt;0,E338&gt;1000000000,ROUND(E338,2)&lt;&gt;E338),LEN(E338)&gt;0),IF(ISNUMBER(F338),OR(F338&lt;0,F338&gt;1000000000,ROUND(F338,2)&lt;&gt;F338),LEN(F338)&gt;0),IF(ISNUMBER(G338),OR(G338&lt;0,G338&gt;1000000000,ROUND(G338,2)&lt;&gt;G338),LEN(G338)&gt;0),IF(ISNUMBER(H338),OR(H338&lt;0,H338&gt;1000000000,ROUND(H338,2)&lt;&gt;H338),LEN(H338)&gt;0),IF(ISNUMBER(I338),OR(I338&lt;0,I338&gt;1000000000,ROUND(I338,2)&lt;&gt;I338),LEN(I338)&gt;0),IF(ISNUMBER(J338),OR(J338&lt;0,J338&gt;1000000000,ROUND(J338,2)&lt;&gt;J338),LEN(J338)&gt;0),IF(ISNUMBER(K338),OR(K338&lt;0,K338&gt;1000000000,ROUND(K338,2)&lt;&gt;K338),LEN(K338)&gt;0),IF(ISNUMBER(L338),OR(L338&lt;0,L338&gt;1000000000,ROUND(L338,2)&lt;&gt;L338),LEN(L338)&gt;0),IF(ISNUMBER(M338),OR(M338&lt;0,M338&gt;1000000000,ROUND(M338,2)&lt;&gt;M338),LEN(M338)&gt;0)),"Перевірте факт",IF(OR(AND(LEN(B338)&gt;0,'Налаштування'!G7&lt;&gt;"Готово"),AND(LEN(C338)&gt;0,'Налаштування'!G8&lt;&gt;"Готово"),AND(LEN(D338)&gt;0,'Налаштування'!G9&lt;&gt;"Готово"),AND(LEN(E338)&gt;0,'Налаштування'!G10&lt;&gt;"Готово"),AND(LEN(F338)&gt;0,'Налаштування'!G11&lt;&gt;"Готово"),AND(LEN(G338)&gt;0,'Налаштування'!G12&lt;&gt;"Готово"),AND(LEN(H338)&gt;0,'Налаштування'!G13&lt;&gt;"Готово"),AND(LEN(I338)&gt;0,'Налаштування'!G14&lt;&gt;"Готово"),AND(LEN(J338)&gt;0,'Налаштування'!G15&lt;&gt;"Готово"),AND(LEN(K338)&gt;0,'Налаштування'!G16&lt;&gt;"Готово"),AND(LEN(L338)&gt;0,'Налаштування'!G17&lt;&gt;"Готово"),AND(LEN(M338)&gt;0,'Налаштування'!G18&lt;&gt;"Готово")),"Показник не налаштовано","Готово"))))</x:f>
      </x:c>
    </x:row>
    <x:row r="339">
      <x:c r="A339" s="14" t="n">
        <x:f>IF('Налаштування'!$C$4&lt;&gt;"Готово","",IF(YEAR(DATE('Налаштування'!$B$4,1,333))='Налаштування'!$B$4,DATE('Налаштування'!$B$4,1,333),""))</x:f>
        <x:v>46355</x:v>
      </x:c>
      <x:c r="B339" s="13"/>
      <x:c r="C339" s="13"/>
      <x:c r="D339" s="13"/>
      <x:c r="E339" s="13"/>
      <x:c r="F339" s="13"/>
      <x:c r="G339" s="13"/>
      <x:c r="H339" s="13"/>
      <x:c r="I339" s="13"/>
      <x:c r="J339" s="13"/>
      <x:c r="K339" s="13"/>
      <x:c r="L339" s="13"/>
      <x:c r="M339" s="13"/>
      <x:c r="N339" s="9" t="str">
        <x:f>IF(COUNTA(B339:M339)=0,"",IF(A339="","Дата поза роком",IF(OR(IF(ISNUMBER(B339),OR(B339&lt;0,B339&gt;1000000000,ROUND(B339,2)&lt;&gt;B339),LEN(B339)&gt;0),IF(ISNUMBER(C339),OR(C339&lt;0,C339&gt;1000000000,ROUND(C339,2)&lt;&gt;C339),LEN(C339)&gt;0),IF(ISNUMBER(D339),OR(D339&lt;0,D339&gt;1000000000,ROUND(D339,2)&lt;&gt;D339),LEN(D339)&gt;0),IF(ISNUMBER(E339),OR(E339&lt;0,E339&gt;1000000000,ROUND(E339,2)&lt;&gt;E339),LEN(E339)&gt;0),IF(ISNUMBER(F339),OR(F339&lt;0,F339&gt;1000000000,ROUND(F339,2)&lt;&gt;F339),LEN(F339)&gt;0),IF(ISNUMBER(G339),OR(G339&lt;0,G339&gt;1000000000,ROUND(G339,2)&lt;&gt;G339),LEN(G339)&gt;0),IF(ISNUMBER(H339),OR(H339&lt;0,H339&gt;1000000000,ROUND(H339,2)&lt;&gt;H339),LEN(H339)&gt;0),IF(ISNUMBER(I339),OR(I339&lt;0,I339&gt;1000000000,ROUND(I339,2)&lt;&gt;I339),LEN(I339)&gt;0),IF(ISNUMBER(J339),OR(J339&lt;0,J339&gt;1000000000,ROUND(J339,2)&lt;&gt;J339),LEN(J339)&gt;0),IF(ISNUMBER(K339),OR(K339&lt;0,K339&gt;1000000000,ROUND(K339,2)&lt;&gt;K339),LEN(K339)&gt;0),IF(ISNUMBER(L339),OR(L339&lt;0,L339&gt;1000000000,ROUND(L339,2)&lt;&gt;L339),LEN(L339)&gt;0),IF(ISNUMBER(M339),OR(M339&lt;0,M339&gt;1000000000,ROUND(M339,2)&lt;&gt;M339),LEN(M339)&gt;0)),"Перевірте факт",IF(OR(AND(LEN(B339)&gt;0,'Налаштування'!G7&lt;&gt;"Готово"),AND(LEN(C339)&gt;0,'Налаштування'!G8&lt;&gt;"Готово"),AND(LEN(D339)&gt;0,'Налаштування'!G9&lt;&gt;"Готово"),AND(LEN(E339)&gt;0,'Налаштування'!G10&lt;&gt;"Готово"),AND(LEN(F339)&gt;0,'Налаштування'!G11&lt;&gt;"Готово"),AND(LEN(G339)&gt;0,'Налаштування'!G12&lt;&gt;"Готово"),AND(LEN(H339)&gt;0,'Налаштування'!G13&lt;&gt;"Готово"),AND(LEN(I339)&gt;0,'Налаштування'!G14&lt;&gt;"Готово"),AND(LEN(J339)&gt;0,'Налаштування'!G15&lt;&gt;"Готово"),AND(LEN(K339)&gt;0,'Налаштування'!G16&lt;&gt;"Готово"),AND(LEN(L339)&gt;0,'Налаштування'!G17&lt;&gt;"Готово"),AND(LEN(M339)&gt;0,'Налаштування'!G18&lt;&gt;"Готово")),"Показник не налаштовано","Готово"))))</x:f>
      </x:c>
    </x:row>
    <x:row r="340">
      <x:c r="A340" s="14" t="n">
        <x:f>IF('Налаштування'!$C$4&lt;&gt;"Готово","",IF(YEAR(DATE('Налаштування'!$B$4,1,334))='Налаштування'!$B$4,DATE('Налаштування'!$B$4,1,334),""))</x:f>
        <x:v>46356</x:v>
      </x:c>
      <x:c r="B340" s="13"/>
      <x:c r="C340" s="13"/>
      <x:c r="D340" s="13"/>
      <x:c r="E340" s="13"/>
      <x:c r="F340" s="13"/>
      <x:c r="G340" s="13"/>
      <x:c r="H340" s="13"/>
      <x:c r="I340" s="13"/>
      <x:c r="J340" s="13"/>
      <x:c r="K340" s="13"/>
      <x:c r="L340" s="13"/>
      <x:c r="M340" s="13"/>
      <x:c r="N340" s="9" t="str">
        <x:f>IF(COUNTA(B340:M340)=0,"",IF(A340="","Дата поза роком",IF(OR(IF(ISNUMBER(B340),OR(B340&lt;0,B340&gt;1000000000,ROUND(B340,2)&lt;&gt;B340),LEN(B340)&gt;0),IF(ISNUMBER(C340),OR(C340&lt;0,C340&gt;1000000000,ROUND(C340,2)&lt;&gt;C340),LEN(C340)&gt;0),IF(ISNUMBER(D340),OR(D340&lt;0,D340&gt;1000000000,ROUND(D340,2)&lt;&gt;D340),LEN(D340)&gt;0),IF(ISNUMBER(E340),OR(E340&lt;0,E340&gt;1000000000,ROUND(E340,2)&lt;&gt;E340),LEN(E340)&gt;0),IF(ISNUMBER(F340),OR(F340&lt;0,F340&gt;1000000000,ROUND(F340,2)&lt;&gt;F340),LEN(F340)&gt;0),IF(ISNUMBER(G340),OR(G340&lt;0,G340&gt;1000000000,ROUND(G340,2)&lt;&gt;G340),LEN(G340)&gt;0),IF(ISNUMBER(H340),OR(H340&lt;0,H340&gt;1000000000,ROUND(H340,2)&lt;&gt;H340),LEN(H340)&gt;0),IF(ISNUMBER(I340),OR(I340&lt;0,I340&gt;1000000000,ROUND(I340,2)&lt;&gt;I340),LEN(I340)&gt;0),IF(ISNUMBER(J340),OR(J340&lt;0,J340&gt;1000000000,ROUND(J340,2)&lt;&gt;J340),LEN(J340)&gt;0),IF(ISNUMBER(K340),OR(K340&lt;0,K340&gt;1000000000,ROUND(K340,2)&lt;&gt;K340),LEN(K340)&gt;0),IF(ISNUMBER(L340),OR(L340&lt;0,L340&gt;1000000000,ROUND(L340,2)&lt;&gt;L340),LEN(L340)&gt;0),IF(ISNUMBER(M340),OR(M340&lt;0,M340&gt;1000000000,ROUND(M340,2)&lt;&gt;M340),LEN(M340)&gt;0)),"Перевірте факт",IF(OR(AND(LEN(B340)&gt;0,'Налаштування'!G7&lt;&gt;"Готово"),AND(LEN(C340)&gt;0,'Налаштування'!G8&lt;&gt;"Готово"),AND(LEN(D340)&gt;0,'Налаштування'!G9&lt;&gt;"Готово"),AND(LEN(E340)&gt;0,'Налаштування'!G10&lt;&gt;"Готово"),AND(LEN(F340)&gt;0,'Налаштування'!G11&lt;&gt;"Готово"),AND(LEN(G340)&gt;0,'Налаштування'!G12&lt;&gt;"Готово"),AND(LEN(H340)&gt;0,'Налаштування'!G13&lt;&gt;"Готово"),AND(LEN(I340)&gt;0,'Налаштування'!G14&lt;&gt;"Готово"),AND(LEN(J340)&gt;0,'Налаштування'!G15&lt;&gt;"Готово"),AND(LEN(K340)&gt;0,'Налаштування'!G16&lt;&gt;"Готово"),AND(LEN(L340)&gt;0,'Налаштування'!G17&lt;&gt;"Готово"),AND(LEN(M340)&gt;0,'Налаштування'!G18&lt;&gt;"Готово")),"Показник не налаштовано","Готово"))))</x:f>
      </x:c>
    </x:row>
    <x:row r="341">
      <x:c r="A341" s="14" t="n">
        <x:f>IF('Налаштування'!$C$4&lt;&gt;"Готово","",IF(YEAR(DATE('Налаштування'!$B$4,1,335))='Налаштування'!$B$4,DATE('Налаштування'!$B$4,1,335),""))</x:f>
        <x:v>46357</x:v>
      </x:c>
      <x:c r="B341" s="13"/>
      <x:c r="C341" s="13"/>
      <x:c r="D341" s="13"/>
      <x:c r="E341" s="13"/>
      <x:c r="F341" s="13"/>
      <x:c r="G341" s="13"/>
      <x:c r="H341" s="13"/>
      <x:c r="I341" s="13"/>
      <x:c r="J341" s="13"/>
      <x:c r="K341" s="13"/>
      <x:c r="L341" s="13"/>
      <x:c r="M341" s="13"/>
      <x:c r="N341" s="9" t="str">
        <x:f>IF(COUNTA(B341:M341)=0,"",IF(A341="","Дата поза роком",IF(OR(IF(ISNUMBER(B341),OR(B341&lt;0,B341&gt;1000000000,ROUND(B341,2)&lt;&gt;B341),LEN(B341)&gt;0),IF(ISNUMBER(C341),OR(C341&lt;0,C341&gt;1000000000,ROUND(C341,2)&lt;&gt;C341),LEN(C341)&gt;0),IF(ISNUMBER(D341),OR(D341&lt;0,D341&gt;1000000000,ROUND(D341,2)&lt;&gt;D341),LEN(D341)&gt;0),IF(ISNUMBER(E341),OR(E341&lt;0,E341&gt;1000000000,ROUND(E341,2)&lt;&gt;E341),LEN(E341)&gt;0),IF(ISNUMBER(F341),OR(F341&lt;0,F341&gt;1000000000,ROUND(F341,2)&lt;&gt;F341),LEN(F341)&gt;0),IF(ISNUMBER(G341),OR(G341&lt;0,G341&gt;1000000000,ROUND(G341,2)&lt;&gt;G341),LEN(G341)&gt;0),IF(ISNUMBER(H341),OR(H341&lt;0,H341&gt;1000000000,ROUND(H341,2)&lt;&gt;H341),LEN(H341)&gt;0),IF(ISNUMBER(I341),OR(I341&lt;0,I341&gt;1000000000,ROUND(I341,2)&lt;&gt;I341),LEN(I341)&gt;0),IF(ISNUMBER(J341),OR(J341&lt;0,J341&gt;1000000000,ROUND(J341,2)&lt;&gt;J341),LEN(J341)&gt;0),IF(ISNUMBER(K341),OR(K341&lt;0,K341&gt;1000000000,ROUND(K341,2)&lt;&gt;K341),LEN(K341)&gt;0),IF(ISNUMBER(L341),OR(L341&lt;0,L341&gt;1000000000,ROUND(L341,2)&lt;&gt;L341),LEN(L341)&gt;0),IF(ISNUMBER(M341),OR(M341&lt;0,M341&gt;1000000000,ROUND(M341,2)&lt;&gt;M341),LEN(M341)&gt;0)),"Перевірте факт",IF(OR(AND(LEN(B341)&gt;0,'Налаштування'!G7&lt;&gt;"Готово"),AND(LEN(C341)&gt;0,'Налаштування'!G8&lt;&gt;"Готово"),AND(LEN(D341)&gt;0,'Налаштування'!G9&lt;&gt;"Готово"),AND(LEN(E341)&gt;0,'Налаштування'!G10&lt;&gt;"Готово"),AND(LEN(F341)&gt;0,'Налаштування'!G11&lt;&gt;"Готово"),AND(LEN(G341)&gt;0,'Налаштування'!G12&lt;&gt;"Готово"),AND(LEN(H341)&gt;0,'Налаштування'!G13&lt;&gt;"Готово"),AND(LEN(I341)&gt;0,'Налаштування'!G14&lt;&gt;"Готово"),AND(LEN(J341)&gt;0,'Налаштування'!G15&lt;&gt;"Готово"),AND(LEN(K341)&gt;0,'Налаштування'!G16&lt;&gt;"Готово"),AND(LEN(L341)&gt;0,'Налаштування'!G17&lt;&gt;"Готово"),AND(LEN(M341)&gt;0,'Налаштування'!G18&lt;&gt;"Готово")),"Показник не налаштовано","Готово"))))</x:f>
      </x:c>
    </x:row>
    <x:row r="342">
      <x:c r="A342" s="14" t="n">
        <x:f>IF('Налаштування'!$C$4&lt;&gt;"Готово","",IF(YEAR(DATE('Налаштування'!$B$4,1,336))='Налаштування'!$B$4,DATE('Налаштування'!$B$4,1,336),""))</x:f>
        <x:v>46358</x:v>
      </x:c>
      <x:c r="B342" s="13"/>
      <x:c r="C342" s="13"/>
      <x:c r="D342" s="13"/>
      <x:c r="E342" s="13"/>
      <x:c r="F342" s="13"/>
      <x:c r="G342" s="13"/>
      <x:c r="H342" s="13"/>
      <x:c r="I342" s="13"/>
      <x:c r="J342" s="13"/>
      <x:c r="K342" s="13"/>
      <x:c r="L342" s="13"/>
      <x:c r="M342" s="13"/>
      <x:c r="N342" s="9" t="str">
        <x:f>IF(COUNTA(B342:M342)=0,"",IF(A342="","Дата поза роком",IF(OR(IF(ISNUMBER(B342),OR(B342&lt;0,B342&gt;1000000000,ROUND(B342,2)&lt;&gt;B342),LEN(B342)&gt;0),IF(ISNUMBER(C342),OR(C342&lt;0,C342&gt;1000000000,ROUND(C342,2)&lt;&gt;C342),LEN(C342)&gt;0),IF(ISNUMBER(D342),OR(D342&lt;0,D342&gt;1000000000,ROUND(D342,2)&lt;&gt;D342),LEN(D342)&gt;0),IF(ISNUMBER(E342),OR(E342&lt;0,E342&gt;1000000000,ROUND(E342,2)&lt;&gt;E342),LEN(E342)&gt;0),IF(ISNUMBER(F342),OR(F342&lt;0,F342&gt;1000000000,ROUND(F342,2)&lt;&gt;F342),LEN(F342)&gt;0),IF(ISNUMBER(G342),OR(G342&lt;0,G342&gt;1000000000,ROUND(G342,2)&lt;&gt;G342),LEN(G342)&gt;0),IF(ISNUMBER(H342),OR(H342&lt;0,H342&gt;1000000000,ROUND(H342,2)&lt;&gt;H342),LEN(H342)&gt;0),IF(ISNUMBER(I342),OR(I342&lt;0,I342&gt;1000000000,ROUND(I342,2)&lt;&gt;I342),LEN(I342)&gt;0),IF(ISNUMBER(J342),OR(J342&lt;0,J342&gt;1000000000,ROUND(J342,2)&lt;&gt;J342),LEN(J342)&gt;0),IF(ISNUMBER(K342),OR(K342&lt;0,K342&gt;1000000000,ROUND(K342,2)&lt;&gt;K342),LEN(K342)&gt;0),IF(ISNUMBER(L342),OR(L342&lt;0,L342&gt;1000000000,ROUND(L342,2)&lt;&gt;L342),LEN(L342)&gt;0),IF(ISNUMBER(M342),OR(M342&lt;0,M342&gt;1000000000,ROUND(M342,2)&lt;&gt;M342),LEN(M342)&gt;0)),"Перевірте факт",IF(OR(AND(LEN(B342)&gt;0,'Налаштування'!G7&lt;&gt;"Готово"),AND(LEN(C342)&gt;0,'Налаштування'!G8&lt;&gt;"Готово"),AND(LEN(D342)&gt;0,'Налаштування'!G9&lt;&gt;"Готово"),AND(LEN(E342)&gt;0,'Налаштування'!G10&lt;&gt;"Готово"),AND(LEN(F342)&gt;0,'Налаштування'!G11&lt;&gt;"Готово"),AND(LEN(G342)&gt;0,'Налаштування'!G12&lt;&gt;"Готово"),AND(LEN(H342)&gt;0,'Налаштування'!G13&lt;&gt;"Готово"),AND(LEN(I342)&gt;0,'Налаштування'!G14&lt;&gt;"Готово"),AND(LEN(J342)&gt;0,'Налаштування'!G15&lt;&gt;"Готово"),AND(LEN(K342)&gt;0,'Налаштування'!G16&lt;&gt;"Готово"),AND(LEN(L342)&gt;0,'Налаштування'!G17&lt;&gt;"Готово"),AND(LEN(M342)&gt;0,'Налаштування'!G18&lt;&gt;"Готово")),"Показник не налаштовано","Готово"))))</x:f>
      </x:c>
    </x:row>
    <x:row r="343">
      <x:c r="A343" s="14" t="n">
        <x:f>IF('Налаштування'!$C$4&lt;&gt;"Готово","",IF(YEAR(DATE('Налаштування'!$B$4,1,337))='Налаштування'!$B$4,DATE('Налаштування'!$B$4,1,337),""))</x:f>
        <x:v>46359</x:v>
      </x:c>
      <x:c r="B343" s="13"/>
      <x:c r="C343" s="13"/>
      <x:c r="D343" s="13"/>
      <x:c r="E343" s="13"/>
      <x:c r="F343" s="13"/>
      <x:c r="G343" s="13"/>
      <x:c r="H343" s="13"/>
      <x:c r="I343" s="13"/>
      <x:c r="J343" s="13"/>
      <x:c r="K343" s="13"/>
      <x:c r="L343" s="13"/>
      <x:c r="M343" s="13"/>
      <x:c r="N343" s="9" t="str">
        <x:f>IF(COUNTA(B343:M343)=0,"",IF(A343="","Дата поза роком",IF(OR(IF(ISNUMBER(B343),OR(B343&lt;0,B343&gt;1000000000,ROUND(B343,2)&lt;&gt;B343),LEN(B343)&gt;0),IF(ISNUMBER(C343),OR(C343&lt;0,C343&gt;1000000000,ROUND(C343,2)&lt;&gt;C343),LEN(C343)&gt;0),IF(ISNUMBER(D343),OR(D343&lt;0,D343&gt;1000000000,ROUND(D343,2)&lt;&gt;D343),LEN(D343)&gt;0),IF(ISNUMBER(E343),OR(E343&lt;0,E343&gt;1000000000,ROUND(E343,2)&lt;&gt;E343),LEN(E343)&gt;0),IF(ISNUMBER(F343),OR(F343&lt;0,F343&gt;1000000000,ROUND(F343,2)&lt;&gt;F343),LEN(F343)&gt;0),IF(ISNUMBER(G343),OR(G343&lt;0,G343&gt;1000000000,ROUND(G343,2)&lt;&gt;G343),LEN(G343)&gt;0),IF(ISNUMBER(H343),OR(H343&lt;0,H343&gt;1000000000,ROUND(H343,2)&lt;&gt;H343),LEN(H343)&gt;0),IF(ISNUMBER(I343),OR(I343&lt;0,I343&gt;1000000000,ROUND(I343,2)&lt;&gt;I343),LEN(I343)&gt;0),IF(ISNUMBER(J343),OR(J343&lt;0,J343&gt;1000000000,ROUND(J343,2)&lt;&gt;J343),LEN(J343)&gt;0),IF(ISNUMBER(K343),OR(K343&lt;0,K343&gt;1000000000,ROUND(K343,2)&lt;&gt;K343),LEN(K343)&gt;0),IF(ISNUMBER(L343),OR(L343&lt;0,L343&gt;1000000000,ROUND(L343,2)&lt;&gt;L343),LEN(L343)&gt;0),IF(ISNUMBER(M343),OR(M343&lt;0,M343&gt;1000000000,ROUND(M343,2)&lt;&gt;M343),LEN(M343)&gt;0)),"Перевірте факт",IF(OR(AND(LEN(B343)&gt;0,'Налаштування'!G7&lt;&gt;"Готово"),AND(LEN(C343)&gt;0,'Налаштування'!G8&lt;&gt;"Готово"),AND(LEN(D343)&gt;0,'Налаштування'!G9&lt;&gt;"Готово"),AND(LEN(E343)&gt;0,'Налаштування'!G10&lt;&gt;"Готово"),AND(LEN(F343)&gt;0,'Налаштування'!G11&lt;&gt;"Готово"),AND(LEN(G343)&gt;0,'Налаштування'!G12&lt;&gt;"Готово"),AND(LEN(H343)&gt;0,'Налаштування'!G13&lt;&gt;"Готово"),AND(LEN(I343)&gt;0,'Налаштування'!G14&lt;&gt;"Готово"),AND(LEN(J343)&gt;0,'Налаштування'!G15&lt;&gt;"Готово"),AND(LEN(K343)&gt;0,'Налаштування'!G16&lt;&gt;"Готово"),AND(LEN(L343)&gt;0,'Налаштування'!G17&lt;&gt;"Готово"),AND(LEN(M343)&gt;0,'Налаштування'!G18&lt;&gt;"Готово")),"Показник не налаштовано","Готово"))))</x:f>
      </x:c>
    </x:row>
    <x:row r="344">
      <x:c r="A344" s="14" t="n">
        <x:f>IF('Налаштування'!$C$4&lt;&gt;"Готово","",IF(YEAR(DATE('Налаштування'!$B$4,1,338))='Налаштування'!$B$4,DATE('Налаштування'!$B$4,1,338),""))</x:f>
        <x:v>46360</x:v>
      </x:c>
      <x:c r="B344" s="13"/>
      <x:c r="C344" s="13"/>
      <x:c r="D344" s="13"/>
      <x:c r="E344" s="13"/>
      <x:c r="F344" s="13"/>
      <x:c r="G344" s="13"/>
      <x:c r="H344" s="13"/>
      <x:c r="I344" s="13"/>
      <x:c r="J344" s="13"/>
      <x:c r="K344" s="13"/>
      <x:c r="L344" s="13"/>
      <x:c r="M344" s="13"/>
      <x:c r="N344" s="9" t="str">
        <x:f>IF(COUNTA(B344:M344)=0,"",IF(A344="","Дата поза роком",IF(OR(IF(ISNUMBER(B344),OR(B344&lt;0,B344&gt;1000000000,ROUND(B344,2)&lt;&gt;B344),LEN(B344)&gt;0),IF(ISNUMBER(C344),OR(C344&lt;0,C344&gt;1000000000,ROUND(C344,2)&lt;&gt;C344),LEN(C344)&gt;0),IF(ISNUMBER(D344),OR(D344&lt;0,D344&gt;1000000000,ROUND(D344,2)&lt;&gt;D344),LEN(D344)&gt;0),IF(ISNUMBER(E344),OR(E344&lt;0,E344&gt;1000000000,ROUND(E344,2)&lt;&gt;E344),LEN(E344)&gt;0),IF(ISNUMBER(F344),OR(F344&lt;0,F344&gt;1000000000,ROUND(F344,2)&lt;&gt;F344),LEN(F344)&gt;0),IF(ISNUMBER(G344),OR(G344&lt;0,G344&gt;1000000000,ROUND(G344,2)&lt;&gt;G344),LEN(G344)&gt;0),IF(ISNUMBER(H344),OR(H344&lt;0,H344&gt;1000000000,ROUND(H344,2)&lt;&gt;H344),LEN(H344)&gt;0),IF(ISNUMBER(I344),OR(I344&lt;0,I344&gt;1000000000,ROUND(I344,2)&lt;&gt;I344),LEN(I344)&gt;0),IF(ISNUMBER(J344),OR(J344&lt;0,J344&gt;1000000000,ROUND(J344,2)&lt;&gt;J344),LEN(J344)&gt;0),IF(ISNUMBER(K344),OR(K344&lt;0,K344&gt;1000000000,ROUND(K344,2)&lt;&gt;K344),LEN(K344)&gt;0),IF(ISNUMBER(L344),OR(L344&lt;0,L344&gt;1000000000,ROUND(L344,2)&lt;&gt;L344),LEN(L344)&gt;0),IF(ISNUMBER(M344),OR(M344&lt;0,M344&gt;1000000000,ROUND(M344,2)&lt;&gt;M344),LEN(M344)&gt;0)),"Перевірте факт",IF(OR(AND(LEN(B344)&gt;0,'Налаштування'!G7&lt;&gt;"Готово"),AND(LEN(C344)&gt;0,'Налаштування'!G8&lt;&gt;"Готово"),AND(LEN(D344)&gt;0,'Налаштування'!G9&lt;&gt;"Готово"),AND(LEN(E344)&gt;0,'Налаштування'!G10&lt;&gt;"Готово"),AND(LEN(F344)&gt;0,'Налаштування'!G11&lt;&gt;"Готово"),AND(LEN(G344)&gt;0,'Налаштування'!G12&lt;&gt;"Готово"),AND(LEN(H344)&gt;0,'Налаштування'!G13&lt;&gt;"Готово"),AND(LEN(I344)&gt;0,'Налаштування'!G14&lt;&gt;"Готово"),AND(LEN(J344)&gt;0,'Налаштування'!G15&lt;&gt;"Готово"),AND(LEN(K344)&gt;0,'Налаштування'!G16&lt;&gt;"Готово"),AND(LEN(L344)&gt;0,'Налаштування'!G17&lt;&gt;"Готово"),AND(LEN(M344)&gt;0,'Налаштування'!G18&lt;&gt;"Готово")),"Показник не налаштовано","Готово"))))</x:f>
      </x:c>
    </x:row>
    <x:row r="345">
      <x:c r="A345" s="14" t="n">
        <x:f>IF('Налаштування'!$C$4&lt;&gt;"Готово","",IF(YEAR(DATE('Налаштування'!$B$4,1,339))='Налаштування'!$B$4,DATE('Налаштування'!$B$4,1,339),""))</x:f>
        <x:v>46361</x:v>
      </x:c>
      <x:c r="B345" s="13"/>
      <x:c r="C345" s="13"/>
      <x:c r="D345" s="13"/>
      <x:c r="E345" s="13"/>
      <x:c r="F345" s="13"/>
      <x:c r="G345" s="13"/>
      <x:c r="H345" s="13"/>
      <x:c r="I345" s="13"/>
      <x:c r="J345" s="13"/>
      <x:c r="K345" s="13"/>
      <x:c r="L345" s="13"/>
      <x:c r="M345" s="13"/>
      <x:c r="N345" s="9" t="str">
        <x:f>IF(COUNTA(B345:M345)=0,"",IF(A345="","Дата поза роком",IF(OR(IF(ISNUMBER(B345),OR(B345&lt;0,B345&gt;1000000000,ROUND(B345,2)&lt;&gt;B345),LEN(B345)&gt;0),IF(ISNUMBER(C345),OR(C345&lt;0,C345&gt;1000000000,ROUND(C345,2)&lt;&gt;C345),LEN(C345)&gt;0),IF(ISNUMBER(D345),OR(D345&lt;0,D345&gt;1000000000,ROUND(D345,2)&lt;&gt;D345),LEN(D345)&gt;0),IF(ISNUMBER(E345),OR(E345&lt;0,E345&gt;1000000000,ROUND(E345,2)&lt;&gt;E345),LEN(E345)&gt;0),IF(ISNUMBER(F345),OR(F345&lt;0,F345&gt;1000000000,ROUND(F345,2)&lt;&gt;F345),LEN(F345)&gt;0),IF(ISNUMBER(G345),OR(G345&lt;0,G345&gt;1000000000,ROUND(G345,2)&lt;&gt;G345),LEN(G345)&gt;0),IF(ISNUMBER(H345),OR(H345&lt;0,H345&gt;1000000000,ROUND(H345,2)&lt;&gt;H345),LEN(H345)&gt;0),IF(ISNUMBER(I345),OR(I345&lt;0,I345&gt;1000000000,ROUND(I345,2)&lt;&gt;I345),LEN(I345)&gt;0),IF(ISNUMBER(J345),OR(J345&lt;0,J345&gt;1000000000,ROUND(J345,2)&lt;&gt;J345),LEN(J345)&gt;0),IF(ISNUMBER(K345),OR(K345&lt;0,K345&gt;1000000000,ROUND(K345,2)&lt;&gt;K345),LEN(K345)&gt;0),IF(ISNUMBER(L345),OR(L345&lt;0,L345&gt;1000000000,ROUND(L345,2)&lt;&gt;L345),LEN(L345)&gt;0),IF(ISNUMBER(M345),OR(M345&lt;0,M345&gt;1000000000,ROUND(M345,2)&lt;&gt;M345),LEN(M345)&gt;0)),"Перевірте факт",IF(OR(AND(LEN(B345)&gt;0,'Налаштування'!G7&lt;&gt;"Готово"),AND(LEN(C345)&gt;0,'Налаштування'!G8&lt;&gt;"Готово"),AND(LEN(D345)&gt;0,'Налаштування'!G9&lt;&gt;"Готово"),AND(LEN(E345)&gt;0,'Налаштування'!G10&lt;&gt;"Готово"),AND(LEN(F345)&gt;0,'Налаштування'!G11&lt;&gt;"Готово"),AND(LEN(G345)&gt;0,'Налаштування'!G12&lt;&gt;"Готово"),AND(LEN(H345)&gt;0,'Налаштування'!G13&lt;&gt;"Готово"),AND(LEN(I345)&gt;0,'Налаштування'!G14&lt;&gt;"Готово"),AND(LEN(J345)&gt;0,'Налаштування'!G15&lt;&gt;"Готово"),AND(LEN(K345)&gt;0,'Налаштування'!G16&lt;&gt;"Готово"),AND(LEN(L345)&gt;0,'Налаштування'!G17&lt;&gt;"Готово"),AND(LEN(M345)&gt;0,'Налаштування'!G18&lt;&gt;"Готово")),"Показник не налаштовано","Готово"))))</x:f>
      </x:c>
    </x:row>
    <x:row r="346">
      <x:c r="A346" s="14" t="n">
        <x:f>IF('Налаштування'!$C$4&lt;&gt;"Готово","",IF(YEAR(DATE('Налаштування'!$B$4,1,340))='Налаштування'!$B$4,DATE('Налаштування'!$B$4,1,340),""))</x:f>
        <x:v>46362</x:v>
      </x:c>
      <x:c r="B346" s="13"/>
      <x:c r="C346" s="13"/>
      <x:c r="D346" s="13"/>
      <x:c r="E346" s="13"/>
      <x:c r="F346" s="13"/>
      <x:c r="G346" s="13"/>
      <x:c r="H346" s="13"/>
      <x:c r="I346" s="13"/>
      <x:c r="J346" s="13"/>
      <x:c r="K346" s="13"/>
      <x:c r="L346" s="13"/>
      <x:c r="M346" s="13"/>
      <x:c r="N346" s="9" t="str">
        <x:f>IF(COUNTA(B346:M346)=0,"",IF(A346="","Дата поза роком",IF(OR(IF(ISNUMBER(B346),OR(B346&lt;0,B346&gt;1000000000,ROUND(B346,2)&lt;&gt;B346),LEN(B346)&gt;0),IF(ISNUMBER(C346),OR(C346&lt;0,C346&gt;1000000000,ROUND(C346,2)&lt;&gt;C346),LEN(C346)&gt;0),IF(ISNUMBER(D346),OR(D346&lt;0,D346&gt;1000000000,ROUND(D346,2)&lt;&gt;D346),LEN(D346)&gt;0),IF(ISNUMBER(E346),OR(E346&lt;0,E346&gt;1000000000,ROUND(E346,2)&lt;&gt;E346),LEN(E346)&gt;0),IF(ISNUMBER(F346),OR(F346&lt;0,F346&gt;1000000000,ROUND(F346,2)&lt;&gt;F346),LEN(F346)&gt;0),IF(ISNUMBER(G346),OR(G346&lt;0,G346&gt;1000000000,ROUND(G346,2)&lt;&gt;G346),LEN(G346)&gt;0),IF(ISNUMBER(H346),OR(H346&lt;0,H346&gt;1000000000,ROUND(H346,2)&lt;&gt;H346),LEN(H346)&gt;0),IF(ISNUMBER(I346),OR(I346&lt;0,I346&gt;1000000000,ROUND(I346,2)&lt;&gt;I346),LEN(I346)&gt;0),IF(ISNUMBER(J346),OR(J346&lt;0,J346&gt;1000000000,ROUND(J346,2)&lt;&gt;J346),LEN(J346)&gt;0),IF(ISNUMBER(K346),OR(K346&lt;0,K346&gt;1000000000,ROUND(K346,2)&lt;&gt;K346),LEN(K346)&gt;0),IF(ISNUMBER(L346),OR(L346&lt;0,L346&gt;1000000000,ROUND(L346,2)&lt;&gt;L346),LEN(L346)&gt;0),IF(ISNUMBER(M346),OR(M346&lt;0,M346&gt;1000000000,ROUND(M346,2)&lt;&gt;M346),LEN(M346)&gt;0)),"Перевірте факт",IF(OR(AND(LEN(B346)&gt;0,'Налаштування'!G7&lt;&gt;"Готово"),AND(LEN(C346)&gt;0,'Налаштування'!G8&lt;&gt;"Готово"),AND(LEN(D346)&gt;0,'Налаштування'!G9&lt;&gt;"Готово"),AND(LEN(E346)&gt;0,'Налаштування'!G10&lt;&gt;"Готово"),AND(LEN(F346)&gt;0,'Налаштування'!G11&lt;&gt;"Готово"),AND(LEN(G346)&gt;0,'Налаштування'!G12&lt;&gt;"Готово"),AND(LEN(H346)&gt;0,'Налаштування'!G13&lt;&gt;"Готово"),AND(LEN(I346)&gt;0,'Налаштування'!G14&lt;&gt;"Готово"),AND(LEN(J346)&gt;0,'Налаштування'!G15&lt;&gt;"Готово"),AND(LEN(K346)&gt;0,'Налаштування'!G16&lt;&gt;"Готово"),AND(LEN(L346)&gt;0,'Налаштування'!G17&lt;&gt;"Готово"),AND(LEN(M346)&gt;0,'Налаштування'!G18&lt;&gt;"Готово")),"Показник не налаштовано","Готово"))))</x:f>
      </x:c>
    </x:row>
    <x:row r="347">
      <x:c r="A347" s="14" t="n">
        <x:f>IF('Налаштування'!$C$4&lt;&gt;"Готово","",IF(YEAR(DATE('Налаштування'!$B$4,1,341))='Налаштування'!$B$4,DATE('Налаштування'!$B$4,1,341),""))</x:f>
        <x:v>46363</x:v>
      </x:c>
      <x:c r="B347" s="13"/>
      <x:c r="C347" s="13"/>
      <x:c r="D347" s="13"/>
      <x:c r="E347" s="13"/>
      <x:c r="F347" s="13"/>
      <x:c r="G347" s="13"/>
      <x:c r="H347" s="13"/>
      <x:c r="I347" s="13"/>
      <x:c r="J347" s="13"/>
      <x:c r="K347" s="13"/>
      <x:c r="L347" s="13"/>
      <x:c r="M347" s="13"/>
      <x:c r="N347" s="9" t="str">
        <x:f>IF(COUNTA(B347:M347)=0,"",IF(A347="","Дата поза роком",IF(OR(IF(ISNUMBER(B347),OR(B347&lt;0,B347&gt;1000000000,ROUND(B347,2)&lt;&gt;B347),LEN(B347)&gt;0),IF(ISNUMBER(C347),OR(C347&lt;0,C347&gt;1000000000,ROUND(C347,2)&lt;&gt;C347),LEN(C347)&gt;0),IF(ISNUMBER(D347),OR(D347&lt;0,D347&gt;1000000000,ROUND(D347,2)&lt;&gt;D347),LEN(D347)&gt;0),IF(ISNUMBER(E347),OR(E347&lt;0,E347&gt;1000000000,ROUND(E347,2)&lt;&gt;E347),LEN(E347)&gt;0),IF(ISNUMBER(F347),OR(F347&lt;0,F347&gt;1000000000,ROUND(F347,2)&lt;&gt;F347),LEN(F347)&gt;0),IF(ISNUMBER(G347),OR(G347&lt;0,G347&gt;1000000000,ROUND(G347,2)&lt;&gt;G347),LEN(G347)&gt;0),IF(ISNUMBER(H347),OR(H347&lt;0,H347&gt;1000000000,ROUND(H347,2)&lt;&gt;H347),LEN(H347)&gt;0),IF(ISNUMBER(I347),OR(I347&lt;0,I347&gt;1000000000,ROUND(I347,2)&lt;&gt;I347),LEN(I347)&gt;0),IF(ISNUMBER(J347),OR(J347&lt;0,J347&gt;1000000000,ROUND(J347,2)&lt;&gt;J347),LEN(J347)&gt;0),IF(ISNUMBER(K347),OR(K347&lt;0,K347&gt;1000000000,ROUND(K347,2)&lt;&gt;K347),LEN(K347)&gt;0),IF(ISNUMBER(L347),OR(L347&lt;0,L347&gt;1000000000,ROUND(L347,2)&lt;&gt;L347),LEN(L347)&gt;0),IF(ISNUMBER(M347),OR(M347&lt;0,M347&gt;1000000000,ROUND(M347,2)&lt;&gt;M347),LEN(M347)&gt;0)),"Перевірте факт",IF(OR(AND(LEN(B347)&gt;0,'Налаштування'!G7&lt;&gt;"Готово"),AND(LEN(C347)&gt;0,'Налаштування'!G8&lt;&gt;"Готово"),AND(LEN(D347)&gt;0,'Налаштування'!G9&lt;&gt;"Готово"),AND(LEN(E347)&gt;0,'Налаштування'!G10&lt;&gt;"Готово"),AND(LEN(F347)&gt;0,'Налаштування'!G11&lt;&gt;"Готово"),AND(LEN(G347)&gt;0,'Налаштування'!G12&lt;&gt;"Готово"),AND(LEN(H347)&gt;0,'Налаштування'!G13&lt;&gt;"Готово"),AND(LEN(I347)&gt;0,'Налаштування'!G14&lt;&gt;"Готово"),AND(LEN(J347)&gt;0,'Налаштування'!G15&lt;&gt;"Готово"),AND(LEN(K347)&gt;0,'Налаштування'!G16&lt;&gt;"Готово"),AND(LEN(L347)&gt;0,'Налаштування'!G17&lt;&gt;"Готово"),AND(LEN(M347)&gt;0,'Налаштування'!G18&lt;&gt;"Готово")),"Показник не налаштовано","Готово"))))</x:f>
      </x:c>
    </x:row>
    <x:row r="348">
      <x:c r="A348" s="14" t="n">
        <x:f>IF('Налаштування'!$C$4&lt;&gt;"Готово","",IF(YEAR(DATE('Налаштування'!$B$4,1,342))='Налаштування'!$B$4,DATE('Налаштування'!$B$4,1,342),""))</x:f>
        <x:v>46364</x:v>
      </x:c>
      <x:c r="B348" s="13"/>
      <x:c r="C348" s="13"/>
      <x:c r="D348" s="13"/>
      <x:c r="E348" s="13"/>
      <x:c r="F348" s="13"/>
      <x:c r="G348" s="13"/>
      <x:c r="H348" s="13"/>
      <x:c r="I348" s="13"/>
      <x:c r="J348" s="13"/>
      <x:c r="K348" s="13"/>
      <x:c r="L348" s="13"/>
      <x:c r="M348" s="13"/>
      <x:c r="N348" s="9" t="str">
        <x:f>IF(COUNTA(B348:M348)=0,"",IF(A348="","Дата поза роком",IF(OR(IF(ISNUMBER(B348),OR(B348&lt;0,B348&gt;1000000000,ROUND(B348,2)&lt;&gt;B348),LEN(B348)&gt;0),IF(ISNUMBER(C348),OR(C348&lt;0,C348&gt;1000000000,ROUND(C348,2)&lt;&gt;C348),LEN(C348)&gt;0),IF(ISNUMBER(D348),OR(D348&lt;0,D348&gt;1000000000,ROUND(D348,2)&lt;&gt;D348),LEN(D348)&gt;0),IF(ISNUMBER(E348),OR(E348&lt;0,E348&gt;1000000000,ROUND(E348,2)&lt;&gt;E348),LEN(E348)&gt;0),IF(ISNUMBER(F348),OR(F348&lt;0,F348&gt;1000000000,ROUND(F348,2)&lt;&gt;F348),LEN(F348)&gt;0),IF(ISNUMBER(G348),OR(G348&lt;0,G348&gt;1000000000,ROUND(G348,2)&lt;&gt;G348),LEN(G348)&gt;0),IF(ISNUMBER(H348),OR(H348&lt;0,H348&gt;1000000000,ROUND(H348,2)&lt;&gt;H348),LEN(H348)&gt;0),IF(ISNUMBER(I348),OR(I348&lt;0,I348&gt;1000000000,ROUND(I348,2)&lt;&gt;I348),LEN(I348)&gt;0),IF(ISNUMBER(J348),OR(J348&lt;0,J348&gt;1000000000,ROUND(J348,2)&lt;&gt;J348),LEN(J348)&gt;0),IF(ISNUMBER(K348),OR(K348&lt;0,K348&gt;1000000000,ROUND(K348,2)&lt;&gt;K348),LEN(K348)&gt;0),IF(ISNUMBER(L348),OR(L348&lt;0,L348&gt;1000000000,ROUND(L348,2)&lt;&gt;L348),LEN(L348)&gt;0),IF(ISNUMBER(M348),OR(M348&lt;0,M348&gt;1000000000,ROUND(M348,2)&lt;&gt;M348),LEN(M348)&gt;0)),"Перевірте факт",IF(OR(AND(LEN(B348)&gt;0,'Налаштування'!G7&lt;&gt;"Готово"),AND(LEN(C348)&gt;0,'Налаштування'!G8&lt;&gt;"Готово"),AND(LEN(D348)&gt;0,'Налаштування'!G9&lt;&gt;"Готово"),AND(LEN(E348)&gt;0,'Налаштування'!G10&lt;&gt;"Готово"),AND(LEN(F348)&gt;0,'Налаштування'!G11&lt;&gt;"Готово"),AND(LEN(G348)&gt;0,'Налаштування'!G12&lt;&gt;"Готово"),AND(LEN(H348)&gt;0,'Налаштування'!G13&lt;&gt;"Готово"),AND(LEN(I348)&gt;0,'Налаштування'!G14&lt;&gt;"Готово"),AND(LEN(J348)&gt;0,'Налаштування'!G15&lt;&gt;"Готово"),AND(LEN(K348)&gt;0,'Налаштування'!G16&lt;&gt;"Готово"),AND(LEN(L348)&gt;0,'Налаштування'!G17&lt;&gt;"Готово"),AND(LEN(M348)&gt;0,'Налаштування'!G18&lt;&gt;"Готово")),"Показник не налаштовано","Готово"))))</x:f>
      </x:c>
    </x:row>
    <x:row r="349">
      <x:c r="A349" s="14" t="n">
        <x:f>IF('Налаштування'!$C$4&lt;&gt;"Готово","",IF(YEAR(DATE('Налаштування'!$B$4,1,343))='Налаштування'!$B$4,DATE('Налаштування'!$B$4,1,343),""))</x:f>
        <x:v>46365</x:v>
      </x:c>
      <x:c r="B349" s="13"/>
      <x:c r="C349" s="13"/>
      <x:c r="D349" s="13"/>
      <x:c r="E349" s="13"/>
      <x:c r="F349" s="13"/>
      <x:c r="G349" s="13"/>
      <x:c r="H349" s="13"/>
      <x:c r="I349" s="13"/>
      <x:c r="J349" s="13"/>
      <x:c r="K349" s="13"/>
      <x:c r="L349" s="13"/>
      <x:c r="M349" s="13"/>
      <x:c r="N349" s="9" t="str">
        <x:f>IF(COUNTA(B349:M349)=0,"",IF(A349="","Дата поза роком",IF(OR(IF(ISNUMBER(B349),OR(B349&lt;0,B349&gt;1000000000,ROUND(B349,2)&lt;&gt;B349),LEN(B349)&gt;0),IF(ISNUMBER(C349),OR(C349&lt;0,C349&gt;1000000000,ROUND(C349,2)&lt;&gt;C349),LEN(C349)&gt;0),IF(ISNUMBER(D349),OR(D349&lt;0,D349&gt;1000000000,ROUND(D349,2)&lt;&gt;D349),LEN(D349)&gt;0),IF(ISNUMBER(E349),OR(E349&lt;0,E349&gt;1000000000,ROUND(E349,2)&lt;&gt;E349),LEN(E349)&gt;0),IF(ISNUMBER(F349),OR(F349&lt;0,F349&gt;1000000000,ROUND(F349,2)&lt;&gt;F349),LEN(F349)&gt;0),IF(ISNUMBER(G349),OR(G349&lt;0,G349&gt;1000000000,ROUND(G349,2)&lt;&gt;G349),LEN(G349)&gt;0),IF(ISNUMBER(H349),OR(H349&lt;0,H349&gt;1000000000,ROUND(H349,2)&lt;&gt;H349),LEN(H349)&gt;0),IF(ISNUMBER(I349),OR(I349&lt;0,I349&gt;1000000000,ROUND(I349,2)&lt;&gt;I349),LEN(I349)&gt;0),IF(ISNUMBER(J349),OR(J349&lt;0,J349&gt;1000000000,ROUND(J349,2)&lt;&gt;J349),LEN(J349)&gt;0),IF(ISNUMBER(K349),OR(K349&lt;0,K349&gt;1000000000,ROUND(K349,2)&lt;&gt;K349),LEN(K349)&gt;0),IF(ISNUMBER(L349),OR(L349&lt;0,L349&gt;1000000000,ROUND(L349,2)&lt;&gt;L349),LEN(L349)&gt;0),IF(ISNUMBER(M349),OR(M349&lt;0,M349&gt;1000000000,ROUND(M349,2)&lt;&gt;M349),LEN(M349)&gt;0)),"Перевірте факт",IF(OR(AND(LEN(B349)&gt;0,'Налаштування'!G7&lt;&gt;"Готово"),AND(LEN(C349)&gt;0,'Налаштування'!G8&lt;&gt;"Готово"),AND(LEN(D349)&gt;0,'Налаштування'!G9&lt;&gt;"Готово"),AND(LEN(E349)&gt;0,'Налаштування'!G10&lt;&gt;"Готово"),AND(LEN(F349)&gt;0,'Налаштування'!G11&lt;&gt;"Готово"),AND(LEN(G349)&gt;0,'Налаштування'!G12&lt;&gt;"Готово"),AND(LEN(H349)&gt;0,'Налаштування'!G13&lt;&gt;"Готово"),AND(LEN(I349)&gt;0,'Налаштування'!G14&lt;&gt;"Готово"),AND(LEN(J349)&gt;0,'Налаштування'!G15&lt;&gt;"Готово"),AND(LEN(K349)&gt;0,'Налаштування'!G16&lt;&gt;"Готово"),AND(LEN(L349)&gt;0,'Налаштування'!G17&lt;&gt;"Готово"),AND(LEN(M349)&gt;0,'Налаштування'!G18&lt;&gt;"Готово")),"Показник не налаштовано","Готово"))))</x:f>
      </x:c>
    </x:row>
    <x:row r="350">
      <x:c r="A350" s="14" t="n">
        <x:f>IF('Налаштування'!$C$4&lt;&gt;"Готово","",IF(YEAR(DATE('Налаштування'!$B$4,1,344))='Налаштування'!$B$4,DATE('Налаштування'!$B$4,1,344),""))</x:f>
        <x:v>46366</x:v>
      </x:c>
      <x:c r="B350" s="13"/>
      <x:c r="C350" s="13"/>
      <x:c r="D350" s="13"/>
      <x:c r="E350" s="13"/>
      <x:c r="F350" s="13"/>
      <x:c r="G350" s="13"/>
      <x:c r="H350" s="13"/>
      <x:c r="I350" s="13"/>
      <x:c r="J350" s="13"/>
      <x:c r="K350" s="13"/>
      <x:c r="L350" s="13"/>
      <x:c r="M350" s="13"/>
      <x:c r="N350" s="9" t="str">
        <x:f>IF(COUNTA(B350:M350)=0,"",IF(A350="","Дата поза роком",IF(OR(IF(ISNUMBER(B350),OR(B350&lt;0,B350&gt;1000000000,ROUND(B350,2)&lt;&gt;B350),LEN(B350)&gt;0),IF(ISNUMBER(C350),OR(C350&lt;0,C350&gt;1000000000,ROUND(C350,2)&lt;&gt;C350),LEN(C350)&gt;0),IF(ISNUMBER(D350),OR(D350&lt;0,D350&gt;1000000000,ROUND(D350,2)&lt;&gt;D350),LEN(D350)&gt;0),IF(ISNUMBER(E350),OR(E350&lt;0,E350&gt;1000000000,ROUND(E350,2)&lt;&gt;E350),LEN(E350)&gt;0),IF(ISNUMBER(F350),OR(F350&lt;0,F350&gt;1000000000,ROUND(F350,2)&lt;&gt;F350),LEN(F350)&gt;0),IF(ISNUMBER(G350),OR(G350&lt;0,G350&gt;1000000000,ROUND(G350,2)&lt;&gt;G350),LEN(G350)&gt;0),IF(ISNUMBER(H350),OR(H350&lt;0,H350&gt;1000000000,ROUND(H350,2)&lt;&gt;H350),LEN(H350)&gt;0),IF(ISNUMBER(I350),OR(I350&lt;0,I350&gt;1000000000,ROUND(I350,2)&lt;&gt;I350),LEN(I350)&gt;0),IF(ISNUMBER(J350),OR(J350&lt;0,J350&gt;1000000000,ROUND(J350,2)&lt;&gt;J350),LEN(J350)&gt;0),IF(ISNUMBER(K350),OR(K350&lt;0,K350&gt;1000000000,ROUND(K350,2)&lt;&gt;K350),LEN(K350)&gt;0),IF(ISNUMBER(L350),OR(L350&lt;0,L350&gt;1000000000,ROUND(L350,2)&lt;&gt;L350),LEN(L350)&gt;0),IF(ISNUMBER(M350),OR(M350&lt;0,M350&gt;1000000000,ROUND(M350,2)&lt;&gt;M350),LEN(M350)&gt;0)),"Перевірте факт",IF(OR(AND(LEN(B350)&gt;0,'Налаштування'!G7&lt;&gt;"Готово"),AND(LEN(C350)&gt;0,'Налаштування'!G8&lt;&gt;"Готово"),AND(LEN(D350)&gt;0,'Налаштування'!G9&lt;&gt;"Готово"),AND(LEN(E350)&gt;0,'Налаштування'!G10&lt;&gt;"Готово"),AND(LEN(F350)&gt;0,'Налаштування'!G11&lt;&gt;"Готово"),AND(LEN(G350)&gt;0,'Налаштування'!G12&lt;&gt;"Готово"),AND(LEN(H350)&gt;0,'Налаштування'!G13&lt;&gt;"Готово"),AND(LEN(I350)&gt;0,'Налаштування'!G14&lt;&gt;"Готово"),AND(LEN(J350)&gt;0,'Налаштування'!G15&lt;&gt;"Готово"),AND(LEN(K350)&gt;0,'Налаштування'!G16&lt;&gt;"Готово"),AND(LEN(L350)&gt;0,'Налаштування'!G17&lt;&gt;"Готово"),AND(LEN(M350)&gt;0,'Налаштування'!G18&lt;&gt;"Готово")),"Показник не налаштовано","Готово"))))</x:f>
      </x:c>
    </x:row>
    <x:row r="351">
      <x:c r="A351" s="14" t="n">
        <x:f>IF('Налаштування'!$C$4&lt;&gt;"Готово","",IF(YEAR(DATE('Налаштування'!$B$4,1,345))='Налаштування'!$B$4,DATE('Налаштування'!$B$4,1,345),""))</x:f>
        <x:v>46367</x:v>
      </x:c>
      <x:c r="B351" s="13"/>
      <x:c r="C351" s="13"/>
      <x:c r="D351" s="13"/>
      <x:c r="E351" s="13"/>
      <x:c r="F351" s="13"/>
      <x:c r="G351" s="13"/>
      <x:c r="H351" s="13"/>
      <x:c r="I351" s="13"/>
      <x:c r="J351" s="13"/>
      <x:c r="K351" s="13"/>
      <x:c r="L351" s="13"/>
      <x:c r="M351" s="13"/>
      <x:c r="N351" s="9" t="str">
        <x:f>IF(COUNTA(B351:M351)=0,"",IF(A351="","Дата поза роком",IF(OR(IF(ISNUMBER(B351),OR(B351&lt;0,B351&gt;1000000000,ROUND(B351,2)&lt;&gt;B351),LEN(B351)&gt;0),IF(ISNUMBER(C351),OR(C351&lt;0,C351&gt;1000000000,ROUND(C351,2)&lt;&gt;C351),LEN(C351)&gt;0),IF(ISNUMBER(D351),OR(D351&lt;0,D351&gt;1000000000,ROUND(D351,2)&lt;&gt;D351),LEN(D351)&gt;0),IF(ISNUMBER(E351),OR(E351&lt;0,E351&gt;1000000000,ROUND(E351,2)&lt;&gt;E351),LEN(E351)&gt;0),IF(ISNUMBER(F351),OR(F351&lt;0,F351&gt;1000000000,ROUND(F351,2)&lt;&gt;F351),LEN(F351)&gt;0),IF(ISNUMBER(G351),OR(G351&lt;0,G351&gt;1000000000,ROUND(G351,2)&lt;&gt;G351),LEN(G351)&gt;0),IF(ISNUMBER(H351),OR(H351&lt;0,H351&gt;1000000000,ROUND(H351,2)&lt;&gt;H351),LEN(H351)&gt;0),IF(ISNUMBER(I351),OR(I351&lt;0,I351&gt;1000000000,ROUND(I351,2)&lt;&gt;I351),LEN(I351)&gt;0),IF(ISNUMBER(J351),OR(J351&lt;0,J351&gt;1000000000,ROUND(J351,2)&lt;&gt;J351),LEN(J351)&gt;0),IF(ISNUMBER(K351),OR(K351&lt;0,K351&gt;1000000000,ROUND(K351,2)&lt;&gt;K351),LEN(K351)&gt;0),IF(ISNUMBER(L351),OR(L351&lt;0,L351&gt;1000000000,ROUND(L351,2)&lt;&gt;L351),LEN(L351)&gt;0),IF(ISNUMBER(M351),OR(M351&lt;0,M351&gt;1000000000,ROUND(M351,2)&lt;&gt;M351),LEN(M351)&gt;0)),"Перевірте факт",IF(OR(AND(LEN(B351)&gt;0,'Налаштування'!G7&lt;&gt;"Готово"),AND(LEN(C351)&gt;0,'Налаштування'!G8&lt;&gt;"Готово"),AND(LEN(D351)&gt;0,'Налаштування'!G9&lt;&gt;"Готово"),AND(LEN(E351)&gt;0,'Налаштування'!G10&lt;&gt;"Готово"),AND(LEN(F351)&gt;0,'Налаштування'!G11&lt;&gt;"Готово"),AND(LEN(G351)&gt;0,'Налаштування'!G12&lt;&gt;"Готово"),AND(LEN(H351)&gt;0,'Налаштування'!G13&lt;&gt;"Готово"),AND(LEN(I351)&gt;0,'Налаштування'!G14&lt;&gt;"Готово"),AND(LEN(J351)&gt;0,'Налаштування'!G15&lt;&gt;"Готово"),AND(LEN(K351)&gt;0,'Налаштування'!G16&lt;&gt;"Готово"),AND(LEN(L351)&gt;0,'Налаштування'!G17&lt;&gt;"Готово"),AND(LEN(M351)&gt;0,'Налаштування'!G18&lt;&gt;"Готово")),"Показник не налаштовано","Готово"))))</x:f>
      </x:c>
    </x:row>
    <x:row r="352">
      <x:c r="A352" s="14" t="n">
        <x:f>IF('Налаштування'!$C$4&lt;&gt;"Готово","",IF(YEAR(DATE('Налаштування'!$B$4,1,346))='Налаштування'!$B$4,DATE('Налаштування'!$B$4,1,346),""))</x:f>
        <x:v>46368</x:v>
      </x:c>
      <x:c r="B352" s="13"/>
      <x:c r="C352" s="13"/>
      <x:c r="D352" s="13"/>
      <x:c r="E352" s="13"/>
      <x:c r="F352" s="13"/>
      <x:c r="G352" s="13"/>
      <x:c r="H352" s="13"/>
      <x:c r="I352" s="13"/>
      <x:c r="J352" s="13"/>
      <x:c r="K352" s="13"/>
      <x:c r="L352" s="13"/>
      <x:c r="M352" s="13"/>
      <x:c r="N352" s="9" t="str">
        <x:f>IF(COUNTA(B352:M352)=0,"",IF(A352="","Дата поза роком",IF(OR(IF(ISNUMBER(B352),OR(B352&lt;0,B352&gt;1000000000,ROUND(B352,2)&lt;&gt;B352),LEN(B352)&gt;0),IF(ISNUMBER(C352),OR(C352&lt;0,C352&gt;1000000000,ROUND(C352,2)&lt;&gt;C352),LEN(C352)&gt;0),IF(ISNUMBER(D352),OR(D352&lt;0,D352&gt;1000000000,ROUND(D352,2)&lt;&gt;D352),LEN(D352)&gt;0),IF(ISNUMBER(E352),OR(E352&lt;0,E352&gt;1000000000,ROUND(E352,2)&lt;&gt;E352),LEN(E352)&gt;0),IF(ISNUMBER(F352),OR(F352&lt;0,F352&gt;1000000000,ROUND(F352,2)&lt;&gt;F352),LEN(F352)&gt;0),IF(ISNUMBER(G352),OR(G352&lt;0,G352&gt;1000000000,ROUND(G352,2)&lt;&gt;G352),LEN(G352)&gt;0),IF(ISNUMBER(H352),OR(H352&lt;0,H352&gt;1000000000,ROUND(H352,2)&lt;&gt;H352),LEN(H352)&gt;0),IF(ISNUMBER(I352),OR(I352&lt;0,I352&gt;1000000000,ROUND(I352,2)&lt;&gt;I352),LEN(I352)&gt;0),IF(ISNUMBER(J352),OR(J352&lt;0,J352&gt;1000000000,ROUND(J352,2)&lt;&gt;J352),LEN(J352)&gt;0),IF(ISNUMBER(K352),OR(K352&lt;0,K352&gt;1000000000,ROUND(K352,2)&lt;&gt;K352),LEN(K352)&gt;0),IF(ISNUMBER(L352),OR(L352&lt;0,L352&gt;1000000000,ROUND(L352,2)&lt;&gt;L352),LEN(L352)&gt;0),IF(ISNUMBER(M352),OR(M352&lt;0,M352&gt;1000000000,ROUND(M352,2)&lt;&gt;M352),LEN(M352)&gt;0)),"Перевірте факт",IF(OR(AND(LEN(B352)&gt;0,'Налаштування'!G7&lt;&gt;"Готово"),AND(LEN(C352)&gt;0,'Налаштування'!G8&lt;&gt;"Готово"),AND(LEN(D352)&gt;0,'Налаштування'!G9&lt;&gt;"Готово"),AND(LEN(E352)&gt;0,'Налаштування'!G10&lt;&gt;"Готово"),AND(LEN(F352)&gt;0,'Налаштування'!G11&lt;&gt;"Готово"),AND(LEN(G352)&gt;0,'Налаштування'!G12&lt;&gt;"Готово"),AND(LEN(H352)&gt;0,'Налаштування'!G13&lt;&gt;"Готово"),AND(LEN(I352)&gt;0,'Налаштування'!G14&lt;&gt;"Готово"),AND(LEN(J352)&gt;0,'Налаштування'!G15&lt;&gt;"Готово"),AND(LEN(K352)&gt;0,'Налаштування'!G16&lt;&gt;"Готово"),AND(LEN(L352)&gt;0,'Налаштування'!G17&lt;&gt;"Готово"),AND(LEN(M352)&gt;0,'Налаштування'!G18&lt;&gt;"Готово")),"Показник не налаштовано","Готово"))))</x:f>
      </x:c>
    </x:row>
    <x:row r="353">
      <x:c r="A353" s="14" t="n">
        <x:f>IF('Налаштування'!$C$4&lt;&gt;"Готово","",IF(YEAR(DATE('Налаштування'!$B$4,1,347))='Налаштування'!$B$4,DATE('Налаштування'!$B$4,1,347),""))</x:f>
        <x:v>46369</x:v>
      </x:c>
      <x:c r="B353" s="13"/>
      <x:c r="C353" s="13"/>
      <x:c r="D353" s="13"/>
      <x:c r="E353" s="13"/>
      <x:c r="F353" s="13"/>
      <x:c r="G353" s="13"/>
      <x:c r="H353" s="13"/>
      <x:c r="I353" s="13"/>
      <x:c r="J353" s="13"/>
      <x:c r="K353" s="13"/>
      <x:c r="L353" s="13"/>
      <x:c r="M353" s="13"/>
      <x:c r="N353" s="9" t="str">
        <x:f>IF(COUNTA(B353:M353)=0,"",IF(A353="","Дата поза роком",IF(OR(IF(ISNUMBER(B353),OR(B353&lt;0,B353&gt;1000000000,ROUND(B353,2)&lt;&gt;B353),LEN(B353)&gt;0),IF(ISNUMBER(C353),OR(C353&lt;0,C353&gt;1000000000,ROUND(C353,2)&lt;&gt;C353),LEN(C353)&gt;0),IF(ISNUMBER(D353),OR(D353&lt;0,D353&gt;1000000000,ROUND(D353,2)&lt;&gt;D353),LEN(D353)&gt;0),IF(ISNUMBER(E353),OR(E353&lt;0,E353&gt;1000000000,ROUND(E353,2)&lt;&gt;E353),LEN(E353)&gt;0),IF(ISNUMBER(F353),OR(F353&lt;0,F353&gt;1000000000,ROUND(F353,2)&lt;&gt;F353),LEN(F353)&gt;0),IF(ISNUMBER(G353),OR(G353&lt;0,G353&gt;1000000000,ROUND(G353,2)&lt;&gt;G353),LEN(G353)&gt;0),IF(ISNUMBER(H353),OR(H353&lt;0,H353&gt;1000000000,ROUND(H353,2)&lt;&gt;H353),LEN(H353)&gt;0),IF(ISNUMBER(I353),OR(I353&lt;0,I353&gt;1000000000,ROUND(I353,2)&lt;&gt;I353),LEN(I353)&gt;0),IF(ISNUMBER(J353),OR(J353&lt;0,J353&gt;1000000000,ROUND(J353,2)&lt;&gt;J353),LEN(J353)&gt;0),IF(ISNUMBER(K353),OR(K353&lt;0,K353&gt;1000000000,ROUND(K353,2)&lt;&gt;K353),LEN(K353)&gt;0),IF(ISNUMBER(L353),OR(L353&lt;0,L353&gt;1000000000,ROUND(L353,2)&lt;&gt;L353),LEN(L353)&gt;0),IF(ISNUMBER(M353),OR(M353&lt;0,M353&gt;1000000000,ROUND(M353,2)&lt;&gt;M353),LEN(M353)&gt;0)),"Перевірте факт",IF(OR(AND(LEN(B353)&gt;0,'Налаштування'!G7&lt;&gt;"Готово"),AND(LEN(C353)&gt;0,'Налаштування'!G8&lt;&gt;"Готово"),AND(LEN(D353)&gt;0,'Налаштування'!G9&lt;&gt;"Готово"),AND(LEN(E353)&gt;0,'Налаштування'!G10&lt;&gt;"Готово"),AND(LEN(F353)&gt;0,'Налаштування'!G11&lt;&gt;"Готово"),AND(LEN(G353)&gt;0,'Налаштування'!G12&lt;&gt;"Готово"),AND(LEN(H353)&gt;0,'Налаштування'!G13&lt;&gt;"Готово"),AND(LEN(I353)&gt;0,'Налаштування'!G14&lt;&gt;"Готово"),AND(LEN(J353)&gt;0,'Налаштування'!G15&lt;&gt;"Готово"),AND(LEN(K353)&gt;0,'Налаштування'!G16&lt;&gt;"Готово"),AND(LEN(L353)&gt;0,'Налаштування'!G17&lt;&gt;"Готово"),AND(LEN(M353)&gt;0,'Налаштування'!G18&lt;&gt;"Готово")),"Показник не налаштовано","Готово"))))</x:f>
      </x:c>
    </x:row>
    <x:row r="354">
      <x:c r="A354" s="14" t="n">
        <x:f>IF('Налаштування'!$C$4&lt;&gt;"Готово","",IF(YEAR(DATE('Налаштування'!$B$4,1,348))='Налаштування'!$B$4,DATE('Налаштування'!$B$4,1,348),""))</x:f>
        <x:v>46370</x:v>
      </x:c>
      <x:c r="B354" s="13"/>
      <x:c r="C354" s="13"/>
      <x:c r="D354" s="13"/>
      <x:c r="E354" s="13"/>
      <x:c r="F354" s="13"/>
      <x:c r="G354" s="13"/>
      <x:c r="H354" s="13"/>
      <x:c r="I354" s="13"/>
      <x:c r="J354" s="13"/>
      <x:c r="K354" s="13"/>
      <x:c r="L354" s="13"/>
      <x:c r="M354" s="13"/>
      <x:c r="N354" s="9" t="str">
        <x:f>IF(COUNTA(B354:M354)=0,"",IF(A354="","Дата поза роком",IF(OR(IF(ISNUMBER(B354),OR(B354&lt;0,B354&gt;1000000000,ROUND(B354,2)&lt;&gt;B354),LEN(B354)&gt;0),IF(ISNUMBER(C354),OR(C354&lt;0,C354&gt;1000000000,ROUND(C354,2)&lt;&gt;C354),LEN(C354)&gt;0),IF(ISNUMBER(D354),OR(D354&lt;0,D354&gt;1000000000,ROUND(D354,2)&lt;&gt;D354),LEN(D354)&gt;0),IF(ISNUMBER(E354),OR(E354&lt;0,E354&gt;1000000000,ROUND(E354,2)&lt;&gt;E354),LEN(E354)&gt;0),IF(ISNUMBER(F354),OR(F354&lt;0,F354&gt;1000000000,ROUND(F354,2)&lt;&gt;F354),LEN(F354)&gt;0),IF(ISNUMBER(G354),OR(G354&lt;0,G354&gt;1000000000,ROUND(G354,2)&lt;&gt;G354),LEN(G354)&gt;0),IF(ISNUMBER(H354),OR(H354&lt;0,H354&gt;1000000000,ROUND(H354,2)&lt;&gt;H354),LEN(H354)&gt;0),IF(ISNUMBER(I354),OR(I354&lt;0,I354&gt;1000000000,ROUND(I354,2)&lt;&gt;I354),LEN(I354)&gt;0),IF(ISNUMBER(J354),OR(J354&lt;0,J354&gt;1000000000,ROUND(J354,2)&lt;&gt;J354),LEN(J354)&gt;0),IF(ISNUMBER(K354),OR(K354&lt;0,K354&gt;1000000000,ROUND(K354,2)&lt;&gt;K354),LEN(K354)&gt;0),IF(ISNUMBER(L354),OR(L354&lt;0,L354&gt;1000000000,ROUND(L354,2)&lt;&gt;L354),LEN(L354)&gt;0),IF(ISNUMBER(M354),OR(M354&lt;0,M354&gt;1000000000,ROUND(M354,2)&lt;&gt;M354),LEN(M354)&gt;0)),"Перевірте факт",IF(OR(AND(LEN(B354)&gt;0,'Налаштування'!G7&lt;&gt;"Готово"),AND(LEN(C354)&gt;0,'Налаштування'!G8&lt;&gt;"Готово"),AND(LEN(D354)&gt;0,'Налаштування'!G9&lt;&gt;"Готово"),AND(LEN(E354)&gt;0,'Налаштування'!G10&lt;&gt;"Готово"),AND(LEN(F354)&gt;0,'Налаштування'!G11&lt;&gt;"Готово"),AND(LEN(G354)&gt;0,'Налаштування'!G12&lt;&gt;"Готово"),AND(LEN(H354)&gt;0,'Налаштування'!G13&lt;&gt;"Готово"),AND(LEN(I354)&gt;0,'Налаштування'!G14&lt;&gt;"Готово"),AND(LEN(J354)&gt;0,'Налаштування'!G15&lt;&gt;"Готово"),AND(LEN(K354)&gt;0,'Налаштування'!G16&lt;&gt;"Готово"),AND(LEN(L354)&gt;0,'Налаштування'!G17&lt;&gt;"Готово"),AND(LEN(M354)&gt;0,'Налаштування'!G18&lt;&gt;"Готово")),"Показник не налаштовано","Готово"))))</x:f>
      </x:c>
    </x:row>
    <x:row r="355">
      <x:c r="A355" s="14" t="n">
        <x:f>IF('Налаштування'!$C$4&lt;&gt;"Готово","",IF(YEAR(DATE('Налаштування'!$B$4,1,349))='Налаштування'!$B$4,DATE('Налаштування'!$B$4,1,349),""))</x:f>
        <x:v>46371</x:v>
      </x:c>
      <x:c r="B355" s="13"/>
      <x:c r="C355" s="13"/>
      <x:c r="D355" s="13"/>
      <x:c r="E355" s="13"/>
      <x:c r="F355" s="13"/>
      <x:c r="G355" s="13"/>
      <x:c r="H355" s="13"/>
      <x:c r="I355" s="13"/>
      <x:c r="J355" s="13"/>
      <x:c r="K355" s="13"/>
      <x:c r="L355" s="13"/>
      <x:c r="M355" s="13"/>
      <x:c r="N355" s="9" t="str">
        <x:f>IF(COUNTA(B355:M355)=0,"",IF(A355="","Дата поза роком",IF(OR(IF(ISNUMBER(B355),OR(B355&lt;0,B355&gt;1000000000,ROUND(B355,2)&lt;&gt;B355),LEN(B355)&gt;0),IF(ISNUMBER(C355),OR(C355&lt;0,C355&gt;1000000000,ROUND(C355,2)&lt;&gt;C355),LEN(C355)&gt;0),IF(ISNUMBER(D355),OR(D355&lt;0,D355&gt;1000000000,ROUND(D355,2)&lt;&gt;D355),LEN(D355)&gt;0),IF(ISNUMBER(E355),OR(E355&lt;0,E355&gt;1000000000,ROUND(E355,2)&lt;&gt;E355),LEN(E355)&gt;0),IF(ISNUMBER(F355),OR(F355&lt;0,F355&gt;1000000000,ROUND(F355,2)&lt;&gt;F355),LEN(F355)&gt;0),IF(ISNUMBER(G355),OR(G355&lt;0,G355&gt;1000000000,ROUND(G355,2)&lt;&gt;G355),LEN(G355)&gt;0),IF(ISNUMBER(H355),OR(H355&lt;0,H355&gt;1000000000,ROUND(H355,2)&lt;&gt;H355),LEN(H355)&gt;0),IF(ISNUMBER(I355),OR(I355&lt;0,I355&gt;1000000000,ROUND(I355,2)&lt;&gt;I355),LEN(I355)&gt;0),IF(ISNUMBER(J355),OR(J355&lt;0,J355&gt;1000000000,ROUND(J355,2)&lt;&gt;J355),LEN(J355)&gt;0),IF(ISNUMBER(K355),OR(K355&lt;0,K355&gt;1000000000,ROUND(K355,2)&lt;&gt;K355),LEN(K355)&gt;0),IF(ISNUMBER(L355),OR(L355&lt;0,L355&gt;1000000000,ROUND(L355,2)&lt;&gt;L355),LEN(L355)&gt;0),IF(ISNUMBER(M355),OR(M355&lt;0,M355&gt;1000000000,ROUND(M355,2)&lt;&gt;M355),LEN(M355)&gt;0)),"Перевірте факт",IF(OR(AND(LEN(B355)&gt;0,'Налаштування'!G7&lt;&gt;"Готово"),AND(LEN(C355)&gt;0,'Налаштування'!G8&lt;&gt;"Готово"),AND(LEN(D355)&gt;0,'Налаштування'!G9&lt;&gt;"Готово"),AND(LEN(E355)&gt;0,'Налаштування'!G10&lt;&gt;"Готово"),AND(LEN(F355)&gt;0,'Налаштування'!G11&lt;&gt;"Готово"),AND(LEN(G355)&gt;0,'Налаштування'!G12&lt;&gt;"Готово"),AND(LEN(H355)&gt;0,'Налаштування'!G13&lt;&gt;"Готово"),AND(LEN(I355)&gt;0,'Налаштування'!G14&lt;&gt;"Готово"),AND(LEN(J355)&gt;0,'Налаштування'!G15&lt;&gt;"Готово"),AND(LEN(K355)&gt;0,'Налаштування'!G16&lt;&gt;"Готово"),AND(LEN(L355)&gt;0,'Налаштування'!G17&lt;&gt;"Готово"),AND(LEN(M355)&gt;0,'Налаштування'!G18&lt;&gt;"Готово")),"Показник не налаштовано","Готово"))))</x:f>
      </x:c>
    </x:row>
    <x:row r="356">
      <x:c r="A356" s="14" t="n">
        <x:f>IF('Налаштування'!$C$4&lt;&gt;"Готово","",IF(YEAR(DATE('Налаштування'!$B$4,1,350))='Налаштування'!$B$4,DATE('Налаштування'!$B$4,1,350),""))</x:f>
        <x:v>46372</x:v>
      </x:c>
      <x:c r="B356" s="13"/>
      <x:c r="C356" s="13"/>
      <x:c r="D356" s="13"/>
      <x:c r="E356" s="13"/>
      <x:c r="F356" s="13"/>
      <x:c r="G356" s="13"/>
      <x:c r="H356" s="13"/>
      <x:c r="I356" s="13"/>
      <x:c r="J356" s="13"/>
      <x:c r="K356" s="13"/>
      <x:c r="L356" s="13"/>
      <x:c r="M356" s="13"/>
      <x:c r="N356" s="9" t="str">
        <x:f>IF(COUNTA(B356:M356)=0,"",IF(A356="","Дата поза роком",IF(OR(IF(ISNUMBER(B356),OR(B356&lt;0,B356&gt;1000000000,ROUND(B356,2)&lt;&gt;B356),LEN(B356)&gt;0),IF(ISNUMBER(C356),OR(C356&lt;0,C356&gt;1000000000,ROUND(C356,2)&lt;&gt;C356),LEN(C356)&gt;0),IF(ISNUMBER(D356),OR(D356&lt;0,D356&gt;1000000000,ROUND(D356,2)&lt;&gt;D356),LEN(D356)&gt;0),IF(ISNUMBER(E356),OR(E356&lt;0,E356&gt;1000000000,ROUND(E356,2)&lt;&gt;E356),LEN(E356)&gt;0),IF(ISNUMBER(F356),OR(F356&lt;0,F356&gt;1000000000,ROUND(F356,2)&lt;&gt;F356),LEN(F356)&gt;0),IF(ISNUMBER(G356),OR(G356&lt;0,G356&gt;1000000000,ROUND(G356,2)&lt;&gt;G356),LEN(G356)&gt;0),IF(ISNUMBER(H356),OR(H356&lt;0,H356&gt;1000000000,ROUND(H356,2)&lt;&gt;H356),LEN(H356)&gt;0),IF(ISNUMBER(I356),OR(I356&lt;0,I356&gt;1000000000,ROUND(I356,2)&lt;&gt;I356),LEN(I356)&gt;0),IF(ISNUMBER(J356),OR(J356&lt;0,J356&gt;1000000000,ROUND(J356,2)&lt;&gt;J356),LEN(J356)&gt;0),IF(ISNUMBER(K356),OR(K356&lt;0,K356&gt;1000000000,ROUND(K356,2)&lt;&gt;K356),LEN(K356)&gt;0),IF(ISNUMBER(L356),OR(L356&lt;0,L356&gt;1000000000,ROUND(L356,2)&lt;&gt;L356),LEN(L356)&gt;0),IF(ISNUMBER(M356),OR(M356&lt;0,M356&gt;1000000000,ROUND(M356,2)&lt;&gt;M356),LEN(M356)&gt;0)),"Перевірте факт",IF(OR(AND(LEN(B356)&gt;0,'Налаштування'!G7&lt;&gt;"Готово"),AND(LEN(C356)&gt;0,'Налаштування'!G8&lt;&gt;"Готово"),AND(LEN(D356)&gt;0,'Налаштування'!G9&lt;&gt;"Готово"),AND(LEN(E356)&gt;0,'Налаштування'!G10&lt;&gt;"Готово"),AND(LEN(F356)&gt;0,'Налаштування'!G11&lt;&gt;"Готово"),AND(LEN(G356)&gt;0,'Налаштування'!G12&lt;&gt;"Готово"),AND(LEN(H356)&gt;0,'Налаштування'!G13&lt;&gt;"Готово"),AND(LEN(I356)&gt;0,'Налаштування'!G14&lt;&gt;"Готово"),AND(LEN(J356)&gt;0,'Налаштування'!G15&lt;&gt;"Готово"),AND(LEN(K356)&gt;0,'Налаштування'!G16&lt;&gt;"Готово"),AND(LEN(L356)&gt;0,'Налаштування'!G17&lt;&gt;"Готово"),AND(LEN(M356)&gt;0,'Налаштування'!G18&lt;&gt;"Готово")),"Показник не налаштовано","Готово"))))</x:f>
      </x:c>
    </x:row>
    <x:row r="357">
      <x:c r="A357" s="14" t="n">
        <x:f>IF('Налаштування'!$C$4&lt;&gt;"Готово","",IF(YEAR(DATE('Налаштування'!$B$4,1,351))='Налаштування'!$B$4,DATE('Налаштування'!$B$4,1,351),""))</x:f>
        <x:v>46373</x:v>
      </x:c>
      <x:c r="B357" s="13"/>
      <x:c r="C357" s="13"/>
      <x:c r="D357" s="13"/>
      <x:c r="E357" s="13"/>
      <x:c r="F357" s="13"/>
      <x:c r="G357" s="13"/>
      <x:c r="H357" s="13"/>
      <x:c r="I357" s="13"/>
      <x:c r="J357" s="13"/>
      <x:c r="K357" s="13"/>
      <x:c r="L357" s="13"/>
      <x:c r="M357" s="13"/>
      <x:c r="N357" s="9" t="str">
        <x:f>IF(COUNTA(B357:M357)=0,"",IF(A357="","Дата поза роком",IF(OR(IF(ISNUMBER(B357),OR(B357&lt;0,B357&gt;1000000000,ROUND(B357,2)&lt;&gt;B357),LEN(B357)&gt;0),IF(ISNUMBER(C357),OR(C357&lt;0,C357&gt;1000000000,ROUND(C357,2)&lt;&gt;C357),LEN(C357)&gt;0),IF(ISNUMBER(D357),OR(D357&lt;0,D357&gt;1000000000,ROUND(D357,2)&lt;&gt;D357),LEN(D357)&gt;0),IF(ISNUMBER(E357),OR(E357&lt;0,E357&gt;1000000000,ROUND(E357,2)&lt;&gt;E357),LEN(E357)&gt;0),IF(ISNUMBER(F357),OR(F357&lt;0,F357&gt;1000000000,ROUND(F357,2)&lt;&gt;F357),LEN(F357)&gt;0),IF(ISNUMBER(G357),OR(G357&lt;0,G357&gt;1000000000,ROUND(G357,2)&lt;&gt;G357),LEN(G357)&gt;0),IF(ISNUMBER(H357),OR(H357&lt;0,H357&gt;1000000000,ROUND(H357,2)&lt;&gt;H357),LEN(H357)&gt;0),IF(ISNUMBER(I357),OR(I357&lt;0,I357&gt;1000000000,ROUND(I357,2)&lt;&gt;I357),LEN(I357)&gt;0),IF(ISNUMBER(J357),OR(J357&lt;0,J357&gt;1000000000,ROUND(J357,2)&lt;&gt;J357),LEN(J357)&gt;0),IF(ISNUMBER(K357),OR(K357&lt;0,K357&gt;1000000000,ROUND(K357,2)&lt;&gt;K357),LEN(K357)&gt;0),IF(ISNUMBER(L357),OR(L357&lt;0,L357&gt;1000000000,ROUND(L357,2)&lt;&gt;L357),LEN(L357)&gt;0),IF(ISNUMBER(M357),OR(M357&lt;0,M357&gt;1000000000,ROUND(M357,2)&lt;&gt;M357),LEN(M357)&gt;0)),"Перевірте факт",IF(OR(AND(LEN(B357)&gt;0,'Налаштування'!G7&lt;&gt;"Готово"),AND(LEN(C357)&gt;0,'Налаштування'!G8&lt;&gt;"Готово"),AND(LEN(D357)&gt;0,'Налаштування'!G9&lt;&gt;"Готово"),AND(LEN(E357)&gt;0,'Налаштування'!G10&lt;&gt;"Готово"),AND(LEN(F357)&gt;0,'Налаштування'!G11&lt;&gt;"Готово"),AND(LEN(G357)&gt;0,'Налаштування'!G12&lt;&gt;"Готово"),AND(LEN(H357)&gt;0,'Налаштування'!G13&lt;&gt;"Готово"),AND(LEN(I357)&gt;0,'Налаштування'!G14&lt;&gt;"Готово"),AND(LEN(J357)&gt;0,'Налаштування'!G15&lt;&gt;"Готово"),AND(LEN(K357)&gt;0,'Налаштування'!G16&lt;&gt;"Готово"),AND(LEN(L357)&gt;0,'Налаштування'!G17&lt;&gt;"Готово"),AND(LEN(M357)&gt;0,'Налаштування'!G18&lt;&gt;"Готово")),"Показник не налаштовано","Готово"))))</x:f>
      </x:c>
    </x:row>
    <x:row r="358">
      <x:c r="A358" s="14" t="n">
        <x:f>IF('Налаштування'!$C$4&lt;&gt;"Готово","",IF(YEAR(DATE('Налаштування'!$B$4,1,352))='Налаштування'!$B$4,DATE('Налаштування'!$B$4,1,352),""))</x:f>
        <x:v>46374</x:v>
      </x:c>
      <x:c r="B358" s="13"/>
      <x:c r="C358" s="13"/>
      <x:c r="D358" s="13"/>
      <x:c r="E358" s="13"/>
      <x:c r="F358" s="13"/>
      <x:c r="G358" s="13"/>
      <x:c r="H358" s="13"/>
      <x:c r="I358" s="13"/>
      <x:c r="J358" s="13"/>
      <x:c r="K358" s="13"/>
      <x:c r="L358" s="13"/>
      <x:c r="M358" s="13"/>
      <x:c r="N358" s="9" t="str">
        <x:f>IF(COUNTA(B358:M358)=0,"",IF(A358="","Дата поза роком",IF(OR(IF(ISNUMBER(B358),OR(B358&lt;0,B358&gt;1000000000,ROUND(B358,2)&lt;&gt;B358),LEN(B358)&gt;0),IF(ISNUMBER(C358),OR(C358&lt;0,C358&gt;1000000000,ROUND(C358,2)&lt;&gt;C358),LEN(C358)&gt;0),IF(ISNUMBER(D358),OR(D358&lt;0,D358&gt;1000000000,ROUND(D358,2)&lt;&gt;D358),LEN(D358)&gt;0),IF(ISNUMBER(E358),OR(E358&lt;0,E358&gt;1000000000,ROUND(E358,2)&lt;&gt;E358),LEN(E358)&gt;0),IF(ISNUMBER(F358),OR(F358&lt;0,F358&gt;1000000000,ROUND(F358,2)&lt;&gt;F358),LEN(F358)&gt;0),IF(ISNUMBER(G358),OR(G358&lt;0,G358&gt;1000000000,ROUND(G358,2)&lt;&gt;G358),LEN(G358)&gt;0),IF(ISNUMBER(H358),OR(H358&lt;0,H358&gt;1000000000,ROUND(H358,2)&lt;&gt;H358),LEN(H358)&gt;0),IF(ISNUMBER(I358),OR(I358&lt;0,I358&gt;1000000000,ROUND(I358,2)&lt;&gt;I358),LEN(I358)&gt;0),IF(ISNUMBER(J358),OR(J358&lt;0,J358&gt;1000000000,ROUND(J358,2)&lt;&gt;J358),LEN(J358)&gt;0),IF(ISNUMBER(K358),OR(K358&lt;0,K358&gt;1000000000,ROUND(K358,2)&lt;&gt;K358),LEN(K358)&gt;0),IF(ISNUMBER(L358),OR(L358&lt;0,L358&gt;1000000000,ROUND(L358,2)&lt;&gt;L358),LEN(L358)&gt;0),IF(ISNUMBER(M358),OR(M358&lt;0,M358&gt;1000000000,ROUND(M358,2)&lt;&gt;M358),LEN(M358)&gt;0)),"Перевірте факт",IF(OR(AND(LEN(B358)&gt;0,'Налаштування'!G7&lt;&gt;"Готово"),AND(LEN(C358)&gt;0,'Налаштування'!G8&lt;&gt;"Готово"),AND(LEN(D358)&gt;0,'Налаштування'!G9&lt;&gt;"Готово"),AND(LEN(E358)&gt;0,'Налаштування'!G10&lt;&gt;"Готово"),AND(LEN(F358)&gt;0,'Налаштування'!G11&lt;&gt;"Готово"),AND(LEN(G358)&gt;0,'Налаштування'!G12&lt;&gt;"Готово"),AND(LEN(H358)&gt;0,'Налаштування'!G13&lt;&gt;"Готово"),AND(LEN(I358)&gt;0,'Налаштування'!G14&lt;&gt;"Готово"),AND(LEN(J358)&gt;0,'Налаштування'!G15&lt;&gt;"Готово"),AND(LEN(K358)&gt;0,'Налаштування'!G16&lt;&gt;"Готово"),AND(LEN(L358)&gt;0,'Налаштування'!G17&lt;&gt;"Готово"),AND(LEN(M358)&gt;0,'Налаштування'!G18&lt;&gt;"Готово")),"Показник не налаштовано","Готово"))))</x:f>
      </x:c>
    </x:row>
    <x:row r="359">
      <x:c r="A359" s="14" t="n">
        <x:f>IF('Налаштування'!$C$4&lt;&gt;"Готово","",IF(YEAR(DATE('Налаштування'!$B$4,1,353))='Налаштування'!$B$4,DATE('Налаштування'!$B$4,1,353),""))</x:f>
        <x:v>46375</x:v>
      </x:c>
      <x:c r="B359" s="13"/>
      <x:c r="C359" s="13"/>
      <x:c r="D359" s="13"/>
      <x:c r="E359" s="13"/>
      <x:c r="F359" s="13"/>
      <x:c r="G359" s="13"/>
      <x:c r="H359" s="13"/>
      <x:c r="I359" s="13"/>
      <x:c r="J359" s="13"/>
      <x:c r="K359" s="13"/>
      <x:c r="L359" s="13"/>
      <x:c r="M359" s="13"/>
      <x:c r="N359" s="9" t="str">
        <x:f>IF(COUNTA(B359:M359)=0,"",IF(A359="","Дата поза роком",IF(OR(IF(ISNUMBER(B359),OR(B359&lt;0,B359&gt;1000000000,ROUND(B359,2)&lt;&gt;B359),LEN(B359)&gt;0),IF(ISNUMBER(C359),OR(C359&lt;0,C359&gt;1000000000,ROUND(C359,2)&lt;&gt;C359),LEN(C359)&gt;0),IF(ISNUMBER(D359),OR(D359&lt;0,D359&gt;1000000000,ROUND(D359,2)&lt;&gt;D359),LEN(D359)&gt;0),IF(ISNUMBER(E359),OR(E359&lt;0,E359&gt;1000000000,ROUND(E359,2)&lt;&gt;E359),LEN(E359)&gt;0),IF(ISNUMBER(F359),OR(F359&lt;0,F359&gt;1000000000,ROUND(F359,2)&lt;&gt;F359),LEN(F359)&gt;0),IF(ISNUMBER(G359),OR(G359&lt;0,G359&gt;1000000000,ROUND(G359,2)&lt;&gt;G359),LEN(G359)&gt;0),IF(ISNUMBER(H359),OR(H359&lt;0,H359&gt;1000000000,ROUND(H359,2)&lt;&gt;H359),LEN(H359)&gt;0),IF(ISNUMBER(I359),OR(I359&lt;0,I359&gt;1000000000,ROUND(I359,2)&lt;&gt;I359),LEN(I359)&gt;0),IF(ISNUMBER(J359),OR(J359&lt;0,J359&gt;1000000000,ROUND(J359,2)&lt;&gt;J359),LEN(J359)&gt;0),IF(ISNUMBER(K359),OR(K359&lt;0,K359&gt;1000000000,ROUND(K359,2)&lt;&gt;K359),LEN(K359)&gt;0),IF(ISNUMBER(L359),OR(L359&lt;0,L359&gt;1000000000,ROUND(L359,2)&lt;&gt;L359),LEN(L359)&gt;0),IF(ISNUMBER(M359),OR(M359&lt;0,M359&gt;1000000000,ROUND(M359,2)&lt;&gt;M359),LEN(M359)&gt;0)),"Перевірте факт",IF(OR(AND(LEN(B359)&gt;0,'Налаштування'!G7&lt;&gt;"Готово"),AND(LEN(C359)&gt;0,'Налаштування'!G8&lt;&gt;"Готово"),AND(LEN(D359)&gt;0,'Налаштування'!G9&lt;&gt;"Готово"),AND(LEN(E359)&gt;0,'Налаштування'!G10&lt;&gt;"Готово"),AND(LEN(F359)&gt;0,'Налаштування'!G11&lt;&gt;"Готово"),AND(LEN(G359)&gt;0,'Налаштування'!G12&lt;&gt;"Готово"),AND(LEN(H359)&gt;0,'Налаштування'!G13&lt;&gt;"Готово"),AND(LEN(I359)&gt;0,'Налаштування'!G14&lt;&gt;"Готово"),AND(LEN(J359)&gt;0,'Налаштування'!G15&lt;&gt;"Готово"),AND(LEN(K359)&gt;0,'Налаштування'!G16&lt;&gt;"Готово"),AND(LEN(L359)&gt;0,'Налаштування'!G17&lt;&gt;"Готово"),AND(LEN(M359)&gt;0,'Налаштування'!G18&lt;&gt;"Готово")),"Показник не налаштовано","Готово"))))</x:f>
      </x:c>
    </x:row>
    <x:row r="360">
      <x:c r="A360" s="14" t="n">
        <x:f>IF('Налаштування'!$C$4&lt;&gt;"Готово","",IF(YEAR(DATE('Налаштування'!$B$4,1,354))='Налаштування'!$B$4,DATE('Налаштування'!$B$4,1,354),""))</x:f>
        <x:v>46376</x:v>
      </x:c>
      <x:c r="B360" s="13"/>
      <x:c r="C360" s="13"/>
      <x:c r="D360" s="13"/>
      <x:c r="E360" s="13"/>
      <x:c r="F360" s="13"/>
      <x:c r="G360" s="13"/>
      <x:c r="H360" s="13"/>
      <x:c r="I360" s="13"/>
      <x:c r="J360" s="13"/>
      <x:c r="K360" s="13"/>
      <x:c r="L360" s="13"/>
      <x:c r="M360" s="13"/>
      <x:c r="N360" s="9" t="str">
        <x:f>IF(COUNTA(B360:M360)=0,"",IF(A360="","Дата поза роком",IF(OR(IF(ISNUMBER(B360),OR(B360&lt;0,B360&gt;1000000000,ROUND(B360,2)&lt;&gt;B360),LEN(B360)&gt;0),IF(ISNUMBER(C360),OR(C360&lt;0,C360&gt;1000000000,ROUND(C360,2)&lt;&gt;C360),LEN(C360)&gt;0),IF(ISNUMBER(D360),OR(D360&lt;0,D360&gt;1000000000,ROUND(D360,2)&lt;&gt;D360),LEN(D360)&gt;0),IF(ISNUMBER(E360),OR(E360&lt;0,E360&gt;1000000000,ROUND(E360,2)&lt;&gt;E360),LEN(E360)&gt;0),IF(ISNUMBER(F360),OR(F360&lt;0,F360&gt;1000000000,ROUND(F360,2)&lt;&gt;F360),LEN(F360)&gt;0),IF(ISNUMBER(G360),OR(G360&lt;0,G360&gt;1000000000,ROUND(G360,2)&lt;&gt;G360),LEN(G360)&gt;0),IF(ISNUMBER(H360),OR(H360&lt;0,H360&gt;1000000000,ROUND(H360,2)&lt;&gt;H360),LEN(H360)&gt;0),IF(ISNUMBER(I360),OR(I360&lt;0,I360&gt;1000000000,ROUND(I360,2)&lt;&gt;I360),LEN(I360)&gt;0),IF(ISNUMBER(J360),OR(J360&lt;0,J360&gt;1000000000,ROUND(J360,2)&lt;&gt;J360),LEN(J360)&gt;0),IF(ISNUMBER(K360),OR(K360&lt;0,K360&gt;1000000000,ROUND(K360,2)&lt;&gt;K360),LEN(K360)&gt;0),IF(ISNUMBER(L360),OR(L360&lt;0,L360&gt;1000000000,ROUND(L360,2)&lt;&gt;L360),LEN(L360)&gt;0),IF(ISNUMBER(M360),OR(M360&lt;0,M360&gt;1000000000,ROUND(M360,2)&lt;&gt;M360),LEN(M360)&gt;0)),"Перевірте факт",IF(OR(AND(LEN(B360)&gt;0,'Налаштування'!G7&lt;&gt;"Готово"),AND(LEN(C360)&gt;0,'Налаштування'!G8&lt;&gt;"Готово"),AND(LEN(D360)&gt;0,'Налаштування'!G9&lt;&gt;"Готово"),AND(LEN(E360)&gt;0,'Налаштування'!G10&lt;&gt;"Готово"),AND(LEN(F360)&gt;0,'Налаштування'!G11&lt;&gt;"Готово"),AND(LEN(G360)&gt;0,'Налаштування'!G12&lt;&gt;"Готово"),AND(LEN(H360)&gt;0,'Налаштування'!G13&lt;&gt;"Готово"),AND(LEN(I360)&gt;0,'Налаштування'!G14&lt;&gt;"Готово"),AND(LEN(J360)&gt;0,'Налаштування'!G15&lt;&gt;"Готово"),AND(LEN(K360)&gt;0,'Налаштування'!G16&lt;&gt;"Готово"),AND(LEN(L360)&gt;0,'Налаштування'!G17&lt;&gt;"Готово"),AND(LEN(M360)&gt;0,'Налаштування'!G18&lt;&gt;"Готово")),"Показник не налаштовано","Готово"))))</x:f>
      </x:c>
    </x:row>
    <x:row r="361">
      <x:c r="A361" s="14" t="n">
        <x:f>IF('Налаштування'!$C$4&lt;&gt;"Готово","",IF(YEAR(DATE('Налаштування'!$B$4,1,355))='Налаштування'!$B$4,DATE('Налаштування'!$B$4,1,355),""))</x:f>
        <x:v>46377</x:v>
      </x:c>
      <x:c r="B361" s="13"/>
      <x:c r="C361" s="13"/>
      <x:c r="D361" s="13"/>
      <x:c r="E361" s="13"/>
      <x:c r="F361" s="13"/>
      <x:c r="G361" s="13"/>
      <x:c r="H361" s="13"/>
      <x:c r="I361" s="13"/>
      <x:c r="J361" s="13"/>
      <x:c r="K361" s="13"/>
      <x:c r="L361" s="13"/>
      <x:c r="M361" s="13"/>
      <x:c r="N361" s="9" t="str">
        <x:f>IF(COUNTA(B361:M361)=0,"",IF(A361="","Дата поза роком",IF(OR(IF(ISNUMBER(B361),OR(B361&lt;0,B361&gt;1000000000,ROUND(B361,2)&lt;&gt;B361),LEN(B361)&gt;0),IF(ISNUMBER(C361),OR(C361&lt;0,C361&gt;1000000000,ROUND(C361,2)&lt;&gt;C361),LEN(C361)&gt;0),IF(ISNUMBER(D361),OR(D361&lt;0,D361&gt;1000000000,ROUND(D361,2)&lt;&gt;D361),LEN(D361)&gt;0),IF(ISNUMBER(E361),OR(E361&lt;0,E361&gt;1000000000,ROUND(E361,2)&lt;&gt;E361),LEN(E361)&gt;0),IF(ISNUMBER(F361),OR(F361&lt;0,F361&gt;1000000000,ROUND(F361,2)&lt;&gt;F361),LEN(F361)&gt;0),IF(ISNUMBER(G361),OR(G361&lt;0,G361&gt;1000000000,ROUND(G361,2)&lt;&gt;G361),LEN(G361)&gt;0),IF(ISNUMBER(H361),OR(H361&lt;0,H361&gt;1000000000,ROUND(H361,2)&lt;&gt;H361),LEN(H361)&gt;0),IF(ISNUMBER(I361),OR(I361&lt;0,I361&gt;1000000000,ROUND(I361,2)&lt;&gt;I361),LEN(I361)&gt;0),IF(ISNUMBER(J361),OR(J361&lt;0,J361&gt;1000000000,ROUND(J361,2)&lt;&gt;J361),LEN(J361)&gt;0),IF(ISNUMBER(K361),OR(K361&lt;0,K361&gt;1000000000,ROUND(K361,2)&lt;&gt;K361),LEN(K361)&gt;0),IF(ISNUMBER(L361),OR(L361&lt;0,L361&gt;1000000000,ROUND(L361,2)&lt;&gt;L361),LEN(L361)&gt;0),IF(ISNUMBER(M361),OR(M361&lt;0,M361&gt;1000000000,ROUND(M361,2)&lt;&gt;M361),LEN(M361)&gt;0)),"Перевірте факт",IF(OR(AND(LEN(B361)&gt;0,'Налаштування'!G7&lt;&gt;"Готово"),AND(LEN(C361)&gt;0,'Налаштування'!G8&lt;&gt;"Готово"),AND(LEN(D361)&gt;0,'Налаштування'!G9&lt;&gt;"Готово"),AND(LEN(E361)&gt;0,'Налаштування'!G10&lt;&gt;"Готово"),AND(LEN(F361)&gt;0,'Налаштування'!G11&lt;&gt;"Готово"),AND(LEN(G361)&gt;0,'Налаштування'!G12&lt;&gt;"Готово"),AND(LEN(H361)&gt;0,'Налаштування'!G13&lt;&gt;"Готово"),AND(LEN(I361)&gt;0,'Налаштування'!G14&lt;&gt;"Готово"),AND(LEN(J361)&gt;0,'Налаштування'!G15&lt;&gt;"Готово"),AND(LEN(K361)&gt;0,'Налаштування'!G16&lt;&gt;"Готово"),AND(LEN(L361)&gt;0,'Налаштування'!G17&lt;&gt;"Готово"),AND(LEN(M361)&gt;0,'Налаштування'!G18&lt;&gt;"Готово")),"Показник не налаштовано","Готово"))))</x:f>
      </x:c>
    </x:row>
    <x:row r="362">
      <x:c r="A362" s="14" t="n">
        <x:f>IF('Налаштування'!$C$4&lt;&gt;"Готово","",IF(YEAR(DATE('Налаштування'!$B$4,1,356))='Налаштування'!$B$4,DATE('Налаштування'!$B$4,1,356),""))</x:f>
        <x:v>46378</x:v>
      </x:c>
      <x:c r="B362" s="13"/>
      <x:c r="C362" s="13"/>
      <x:c r="D362" s="13"/>
      <x:c r="E362" s="13"/>
      <x:c r="F362" s="13"/>
      <x:c r="G362" s="13"/>
      <x:c r="H362" s="13"/>
      <x:c r="I362" s="13"/>
      <x:c r="J362" s="13"/>
      <x:c r="K362" s="13"/>
      <x:c r="L362" s="13"/>
      <x:c r="M362" s="13"/>
      <x:c r="N362" s="9" t="str">
        <x:f>IF(COUNTA(B362:M362)=0,"",IF(A362="","Дата поза роком",IF(OR(IF(ISNUMBER(B362),OR(B362&lt;0,B362&gt;1000000000,ROUND(B362,2)&lt;&gt;B362),LEN(B362)&gt;0),IF(ISNUMBER(C362),OR(C362&lt;0,C362&gt;1000000000,ROUND(C362,2)&lt;&gt;C362),LEN(C362)&gt;0),IF(ISNUMBER(D362),OR(D362&lt;0,D362&gt;1000000000,ROUND(D362,2)&lt;&gt;D362),LEN(D362)&gt;0),IF(ISNUMBER(E362),OR(E362&lt;0,E362&gt;1000000000,ROUND(E362,2)&lt;&gt;E362),LEN(E362)&gt;0),IF(ISNUMBER(F362),OR(F362&lt;0,F362&gt;1000000000,ROUND(F362,2)&lt;&gt;F362),LEN(F362)&gt;0),IF(ISNUMBER(G362),OR(G362&lt;0,G362&gt;1000000000,ROUND(G362,2)&lt;&gt;G362),LEN(G362)&gt;0),IF(ISNUMBER(H362),OR(H362&lt;0,H362&gt;1000000000,ROUND(H362,2)&lt;&gt;H362),LEN(H362)&gt;0),IF(ISNUMBER(I362),OR(I362&lt;0,I362&gt;1000000000,ROUND(I362,2)&lt;&gt;I362),LEN(I362)&gt;0),IF(ISNUMBER(J362),OR(J362&lt;0,J362&gt;1000000000,ROUND(J362,2)&lt;&gt;J362),LEN(J362)&gt;0),IF(ISNUMBER(K362),OR(K362&lt;0,K362&gt;1000000000,ROUND(K362,2)&lt;&gt;K362),LEN(K362)&gt;0),IF(ISNUMBER(L362),OR(L362&lt;0,L362&gt;1000000000,ROUND(L362,2)&lt;&gt;L362),LEN(L362)&gt;0),IF(ISNUMBER(M362),OR(M362&lt;0,M362&gt;1000000000,ROUND(M362,2)&lt;&gt;M362),LEN(M362)&gt;0)),"Перевірте факт",IF(OR(AND(LEN(B362)&gt;0,'Налаштування'!G7&lt;&gt;"Готово"),AND(LEN(C362)&gt;0,'Налаштування'!G8&lt;&gt;"Готово"),AND(LEN(D362)&gt;0,'Налаштування'!G9&lt;&gt;"Готово"),AND(LEN(E362)&gt;0,'Налаштування'!G10&lt;&gt;"Готово"),AND(LEN(F362)&gt;0,'Налаштування'!G11&lt;&gt;"Готово"),AND(LEN(G362)&gt;0,'Налаштування'!G12&lt;&gt;"Готово"),AND(LEN(H362)&gt;0,'Налаштування'!G13&lt;&gt;"Готово"),AND(LEN(I362)&gt;0,'Налаштування'!G14&lt;&gt;"Готово"),AND(LEN(J362)&gt;0,'Налаштування'!G15&lt;&gt;"Готово"),AND(LEN(K362)&gt;0,'Налаштування'!G16&lt;&gt;"Готово"),AND(LEN(L362)&gt;0,'Налаштування'!G17&lt;&gt;"Готово"),AND(LEN(M362)&gt;0,'Налаштування'!G18&lt;&gt;"Готово")),"Показник не налаштовано","Готово"))))</x:f>
      </x:c>
    </x:row>
    <x:row r="363">
      <x:c r="A363" s="14" t="n">
        <x:f>IF('Налаштування'!$C$4&lt;&gt;"Готово","",IF(YEAR(DATE('Налаштування'!$B$4,1,357))='Налаштування'!$B$4,DATE('Налаштування'!$B$4,1,357),""))</x:f>
        <x:v>46379</x:v>
      </x:c>
      <x:c r="B363" s="13"/>
      <x:c r="C363" s="13"/>
      <x:c r="D363" s="13"/>
      <x:c r="E363" s="13"/>
      <x:c r="F363" s="13"/>
      <x:c r="G363" s="13"/>
      <x:c r="H363" s="13"/>
      <x:c r="I363" s="13"/>
      <x:c r="J363" s="13"/>
      <x:c r="K363" s="13"/>
      <x:c r="L363" s="13"/>
      <x:c r="M363" s="13"/>
      <x:c r="N363" s="9" t="str">
        <x:f>IF(COUNTA(B363:M363)=0,"",IF(A363="","Дата поза роком",IF(OR(IF(ISNUMBER(B363),OR(B363&lt;0,B363&gt;1000000000,ROUND(B363,2)&lt;&gt;B363),LEN(B363)&gt;0),IF(ISNUMBER(C363),OR(C363&lt;0,C363&gt;1000000000,ROUND(C363,2)&lt;&gt;C363),LEN(C363)&gt;0),IF(ISNUMBER(D363),OR(D363&lt;0,D363&gt;1000000000,ROUND(D363,2)&lt;&gt;D363),LEN(D363)&gt;0),IF(ISNUMBER(E363),OR(E363&lt;0,E363&gt;1000000000,ROUND(E363,2)&lt;&gt;E363),LEN(E363)&gt;0),IF(ISNUMBER(F363),OR(F363&lt;0,F363&gt;1000000000,ROUND(F363,2)&lt;&gt;F363),LEN(F363)&gt;0),IF(ISNUMBER(G363),OR(G363&lt;0,G363&gt;1000000000,ROUND(G363,2)&lt;&gt;G363),LEN(G363)&gt;0),IF(ISNUMBER(H363),OR(H363&lt;0,H363&gt;1000000000,ROUND(H363,2)&lt;&gt;H363),LEN(H363)&gt;0),IF(ISNUMBER(I363),OR(I363&lt;0,I363&gt;1000000000,ROUND(I363,2)&lt;&gt;I363),LEN(I363)&gt;0),IF(ISNUMBER(J363),OR(J363&lt;0,J363&gt;1000000000,ROUND(J363,2)&lt;&gt;J363),LEN(J363)&gt;0),IF(ISNUMBER(K363),OR(K363&lt;0,K363&gt;1000000000,ROUND(K363,2)&lt;&gt;K363),LEN(K363)&gt;0),IF(ISNUMBER(L363),OR(L363&lt;0,L363&gt;1000000000,ROUND(L363,2)&lt;&gt;L363),LEN(L363)&gt;0),IF(ISNUMBER(M363),OR(M363&lt;0,M363&gt;1000000000,ROUND(M363,2)&lt;&gt;M363),LEN(M363)&gt;0)),"Перевірте факт",IF(OR(AND(LEN(B363)&gt;0,'Налаштування'!G7&lt;&gt;"Готово"),AND(LEN(C363)&gt;0,'Налаштування'!G8&lt;&gt;"Готово"),AND(LEN(D363)&gt;0,'Налаштування'!G9&lt;&gt;"Готово"),AND(LEN(E363)&gt;0,'Налаштування'!G10&lt;&gt;"Готово"),AND(LEN(F363)&gt;0,'Налаштування'!G11&lt;&gt;"Готово"),AND(LEN(G363)&gt;0,'Налаштування'!G12&lt;&gt;"Готово"),AND(LEN(H363)&gt;0,'Налаштування'!G13&lt;&gt;"Готово"),AND(LEN(I363)&gt;0,'Налаштування'!G14&lt;&gt;"Готово"),AND(LEN(J363)&gt;0,'Налаштування'!G15&lt;&gt;"Готово"),AND(LEN(K363)&gt;0,'Налаштування'!G16&lt;&gt;"Готово"),AND(LEN(L363)&gt;0,'Налаштування'!G17&lt;&gt;"Готово"),AND(LEN(M363)&gt;0,'Налаштування'!G18&lt;&gt;"Готово")),"Показник не налаштовано","Готово"))))</x:f>
      </x:c>
    </x:row>
    <x:row r="364">
      <x:c r="A364" s="14" t="n">
        <x:f>IF('Налаштування'!$C$4&lt;&gt;"Готово","",IF(YEAR(DATE('Налаштування'!$B$4,1,358))='Налаштування'!$B$4,DATE('Налаштування'!$B$4,1,358),""))</x:f>
        <x:v>46380</x:v>
      </x:c>
      <x:c r="B364" s="13"/>
      <x:c r="C364" s="13"/>
      <x:c r="D364" s="13"/>
      <x:c r="E364" s="13"/>
      <x:c r="F364" s="13"/>
      <x:c r="G364" s="13"/>
      <x:c r="H364" s="13"/>
      <x:c r="I364" s="13"/>
      <x:c r="J364" s="13"/>
      <x:c r="K364" s="13"/>
      <x:c r="L364" s="13"/>
      <x:c r="M364" s="13"/>
      <x:c r="N364" s="9" t="str">
        <x:f>IF(COUNTA(B364:M364)=0,"",IF(A364="","Дата поза роком",IF(OR(IF(ISNUMBER(B364),OR(B364&lt;0,B364&gt;1000000000,ROUND(B364,2)&lt;&gt;B364),LEN(B364)&gt;0),IF(ISNUMBER(C364),OR(C364&lt;0,C364&gt;1000000000,ROUND(C364,2)&lt;&gt;C364),LEN(C364)&gt;0),IF(ISNUMBER(D364),OR(D364&lt;0,D364&gt;1000000000,ROUND(D364,2)&lt;&gt;D364),LEN(D364)&gt;0),IF(ISNUMBER(E364),OR(E364&lt;0,E364&gt;1000000000,ROUND(E364,2)&lt;&gt;E364),LEN(E364)&gt;0),IF(ISNUMBER(F364),OR(F364&lt;0,F364&gt;1000000000,ROUND(F364,2)&lt;&gt;F364),LEN(F364)&gt;0),IF(ISNUMBER(G364),OR(G364&lt;0,G364&gt;1000000000,ROUND(G364,2)&lt;&gt;G364),LEN(G364)&gt;0),IF(ISNUMBER(H364),OR(H364&lt;0,H364&gt;1000000000,ROUND(H364,2)&lt;&gt;H364),LEN(H364)&gt;0),IF(ISNUMBER(I364),OR(I364&lt;0,I364&gt;1000000000,ROUND(I364,2)&lt;&gt;I364),LEN(I364)&gt;0),IF(ISNUMBER(J364),OR(J364&lt;0,J364&gt;1000000000,ROUND(J364,2)&lt;&gt;J364),LEN(J364)&gt;0),IF(ISNUMBER(K364),OR(K364&lt;0,K364&gt;1000000000,ROUND(K364,2)&lt;&gt;K364),LEN(K364)&gt;0),IF(ISNUMBER(L364),OR(L364&lt;0,L364&gt;1000000000,ROUND(L364,2)&lt;&gt;L364),LEN(L364)&gt;0),IF(ISNUMBER(M364),OR(M364&lt;0,M364&gt;1000000000,ROUND(M364,2)&lt;&gt;M364),LEN(M364)&gt;0)),"Перевірте факт",IF(OR(AND(LEN(B364)&gt;0,'Налаштування'!G7&lt;&gt;"Готово"),AND(LEN(C364)&gt;0,'Налаштування'!G8&lt;&gt;"Готово"),AND(LEN(D364)&gt;0,'Налаштування'!G9&lt;&gt;"Готово"),AND(LEN(E364)&gt;0,'Налаштування'!G10&lt;&gt;"Готово"),AND(LEN(F364)&gt;0,'Налаштування'!G11&lt;&gt;"Готово"),AND(LEN(G364)&gt;0,'Налаштування'!G12&lt;&gt;"Готово"),AND(LEN(H364)&gt;0,'Налаштування'!G13&lt;&gt;"Готово"),AND(LEN(I364)&gt;0,'Налаштування'!G14&lt;&gt;"Готово"),AND(LEN(J364)&gt;0,'Налаштування'!G15&lt;&gt;"Готово"),AND(LEN(K364)&gt;0,'Налаштування'!G16&lt;&gt;"Готово"),AND(LEN(L364)&gt;0,'Налаштування'!G17&lt;&gt;"Готово"),AND(LEN(M364)&gt;0,'Налаштування'!G18&lt;&gt;"Готово")),"Показник не налаштовано","Готово"))))</x:f>
      </x:c>
    </x:row>
    <x:row r="365">
      <x:c r="A365" s="14" t="n">
        <x:f>IF('Налаштування'!$C$4&lt;&gt;"Готово","",IF(YEAR(DATE('Налаштування'!$B$4,1,359))='Налаштування'!$B$4,DATE('Налаштування'!$B$4,1,359),""))</x:f>
        <x:v>46381</x:v>
      </x:c>
      <x:c r="B365" s="13"/>
      <x:c r="C365" s="13"/>
      <x:c r="D365" s="13"/>
      <x:c r="E365" s="13"/>
      <x:c r="F365" s="13"/>
      <x:c r="G365" s="13"/>
      <x:c r="H365" s="13"/>
      <x:c r="I365" s="13"/>
      <x:c r="J365" s="13"/>
      <x:c r="K365" s="13"/>
      <x:c r="L365" s="13"/>
      <x:c r="M365" s="13"/>
      <x:c r="N365" s="9" t="str">
        <x:f>IF(COUNTA(B365:M365)=0,"",IF(A365="","Дата поза роком",IF(OR(IF(ISNUMBER(B365),OR(B365&lt;0,B365&gt;1000000000,ROUND(B365,2)&lt;&gt;B365),LEN(B365)&gt;0),IF(ISNUMBER(C365),OR(C365&lt;0,C365&gt;1000000000,ROUND(C365,2)&lt;&gt;C365),LEN(C365)&gt;0),IF(ISNUMBER(D365),OR(D365&lt;0,D365&gt;1000000000,ROUND(D365,2)&lt;&gt;D365),LEN(D365)&gt;0),IF(ISNUMBER(E365),OR(E365&lt;0,E365&gt;1000000000,ROUND(E365,2)&lt;&gt;E365),LEN(E365)&gt;0),IF(ISNUMBER(F365),OR(F365&lt;0,F365&gt;1000000000,ROUND(F365,2)&lt;&gt;F365),LEN(F365)&gt;0),IF(ISNUMBER(G365),OR(G365&lt;0,G365&gt;1000000000,ROUND(G365,2)&lt;&gt;G365),LEN(G365)&gt;0),IF(ISNUMBER(H365),OR(H365&lt;0,H365&gt;1000000000,ROUND(H365,2)&lt;&gt;H365),LEN(H365)&gt;0),IF(ISNUMBER(I365),OR(I365&lt;0,I365&gt;1000000000,ROUND(I365,2)&lt;&gt;I365),LEN(I365)&gt;0),IF(ISNUMBER(J365),OR(J365&lt;0,J365&gt;1000000000,ROUND(J365,2)&lt;&gt;J365),LEN(J365)&gt;0),IF(ISNUMBER(K365),OR(K365&lt;0,K365&gt;1000000000,ROUND(K365,2)&lt;&gt;K365),LEN(K365)&gt;0),IF(ISNUMBER(L365),OR(L365&lt;0,L365&gt;1000000000,ROUND(L365,2)&lt;&gt;L365),LEN(L365)&gt;0),IF(ISNUMBER(M365),OR(M365&lt;0,M365&gt;1000000000,ROUND(M365,2)&lt;&gt;M365),LEN(M365)&gt;0)),"Перевірте факт",IF(OR(AND(LEN(B365)&gt;0,'Налаштування'!G7&lt;&gt;"Готово"),AND(LEN(C365)&gt;0,'Налаштування'!G8&lt;&gt;"Готово"),AND(LEN(D365)&gt;0,'Налаштування'!G9&lt;&gt;"Готово"),AND(LEN(E365)&gt;0,'Налаштування'!G10&lt;&gt;"Готово"),AND(LEN(F365)&gt;0,'Налаштування'!G11&lt;&gt;"Готово"),AND(LEN(G365)&gt;0,'Налаштування'!G12&lt;&gt;"Готово"),AND(LEN(H365)&gt;0,'Налаштування'!G13&lt;&gt;"Готово"),AND(LEN(I365)&gt;0,'Налаштування'!G14&lt;&gt;"Готово"),AND(LEN(J365)&gt;0,'Налаштування'!G15&lt;&gt;"Готово"),AND(LEN(K365)&gt;0,'Налаштування'!G16&lt;&gt;"Готово"),AND(LEN(L365)&gt;0,'Налаштування'!G17&lt;&gt;"Готово"),AND(LEN(M365)&gt;0,'Налаштування'!G18&lt;&gt;"Готово")),"Показник не налаштовано","Готово"))))</x:f>
      </x:c>
    </x:row>
    <x:row r="366">
      <x:c r="A366" s="14" t="n">
        <x:f>IF('Налаштування'!$C$4&lt;&gt;"Готово","",IF(YEAR(DATE('Налаштування'!$B$4,1,360))='Налаштування'!$B$4,DATE('Налаштування'!$B$4,1,360),""))</x:f>
        <x:v>46382</x:v>
      </x:c>
      <x:c r="B366" s="13"/>
      <x:c r="C366" s="13"/>
      <x:c r="D366" s="13"/>
      <x:c r="E366" s="13"/>
      <x:c r="F366" s="13"/>
      <x:c r="G366" s="13"/>
      <x:c r="H366" s="13"/>
      <x:c r="I366" s="13"/>
      <x:c r="J366" s="13"/>
      <x:c r="K366" s="13"/>
      <x:c r="L366" s="13"/>
      <x:c r="M366" s="13"/>
      <x:c r="N366" s="9" t="str">
        <x:f>IF(COUNTA(B366:M366)=0,"",IF(A366="","Дата поза роком",IF(OR(IF(ISNUMBER(B366),OR(B366&lt;0,B366&gt;1000000000,ROUND(B366,2)&lt;&gt;B366),LEN(B366)&gt;0),IF(ISNUMBER(C366),OR(C366&lt;0,C366&gt;1000000000,ROUND(C366,2)&lt;&gt;C366),LEN(C366)&gt;0),IF(ISNUMBER(D366),OR(D366&lt;0,D366&gt;1000000000,ROUND(D366,2)&lt;&gt;D366),LEN(D366)&gt;0),IF(ISNUMBER(E366),OR(E366&lt;0,E366&gt;1000000000,ROUND(E366,2)&lt;&gt;E366),LEN(E366)&gt;0),IF(ISNUMBER(F366),OR(F366&lt;0,F366&gt;1000000000,ROUND(F366,2)&lt;&gt;F366),LEN(F366)&gt;0),IF(ISNUMBER(G366),OR(G366&lt;0,G366&gt;1000000000,ROUND(G366,2)&lt;&gt;G366),LEN(G366)&gt;0),IF(ISNUMBER(H366),OR(H366&lt;0,H366&gt;1000000000,ROUND(H366,2)&lt;&gt;H366),LEN(H366)&gt;0),IF(ISNUMBER(I366),OR(I366&lt;0,I366&gt;1000000000,ROUND(I366,2)&lt;&gt;I366),LEN(I366)&gt;0),IF(ISNUMBER(J366),OR(J366&lt;0,J366&gt;1000000000,ROUND(J366,2)&lt;&gt;J366),LEN(J366)&gt;0),IF(ISNUMBER(K366),OR(K366&lt;0,K366&gt;1000000000,ROUND(K366,2)&lt;&gt;K366),LEN(K366)&gt;0),IF(ISNUMBER(L366),OR(L366&lt;0,L366&gt;1000000000,ROUND(L366,2)&lt;&gt;L366),LEN(L366)&gt;0),IF(ISNUMBER(M366),OR(M366&lt;0,M366&gt;1000000000,ROUND(M366,2)&lt;&gt;M366),LEN(M366)&gt;0)),"Перевірте факт",IF(OR(AND(LEN(B366)&gt;0,'Налаштування'!G7&lt;&gt;"Готово"),AND(LEN(C366)&gt;0,'Налаштування'!G8&lt;&gt;"Готово"),AND(LEN(D366)&gt;0,'Налаштування'!G9&lt;&gt;"Готово"),AND(LEN(E366)&gt;0,'Налаштування'!G10&lt;&gt;"Готово"),AND(LEN(F366)&gt;0,'Налаштування'!G11&lt;&gt;"Готово"),AND(LEN(G366)&gt;0,'Налаштування'!G12&lt;&gt;"Готово"),AND(LEN(H366)&gt;0,'Налаштування'!G13&lt;&gt;"Готово"),AND(LEN(I366)&gt;0,'Налаштування'!G14&lt;&gt;"Готово"),AND(LEN(J366)&gt;0,'Налаштування'!G15&lt;&gt;"Готово"),AND(LEN(K366)&gt;0,'Налаштування'!G16&lt;&gt;"Готово"),AND(LEN(L366)&gt;0,'Налаштування'!G17&lt;&gt;"Готово"),AND(LEN(M366)&gt;0,'Налаштування'!G18&lt;&gt;"Готово")),"Показник не налаштовано","Готово"))))</x:f>
      </x:c>
    </x:row>
    <x:row r="367">
      <x:c r="A367" s="14" t="n">
        <x:f>IF('Налаштування'!$C$4&lt;&gt;"Готово","",IF(YEAR(DATE('Налаштування'!$B$4,1,361))='Налаштування'!$B$4,DATE('Налаштування'!$B$4,1,361),""))</x:f>
        <x:v>46383</x:v>
      </x:c>
      <x:c r="B367" s="13"/>
      <x:c r="C367" s="13"/>
      <x:c r="D367" s="13"/>
      <x:c r="E367" s="13"/>
      <x:c r="F367" s="13"/>
      <x:c r="G367" s="13"/>
      <x:c r="H367" s="13"/>
      <x:c r="I367" s="13"/>
      <x:c r="J367" s="13"/>
      <x:c r="K367" s="13"/>
      <x:c r="L367" s="13"/>
      <x:c r="M367" s="13"/>
      <x:c r="N367" s="9" t="str">
        <x:f>IF(COUNTA(B367:M367)=0,"",IF(A367="","Дата поза роком",IF(OR(IF(ISNUMBER(B367),OR(B367&lt;0,B367&gt;1000000000,ROUND(B367,2)&lt;&gt;B367),LEN(B367)&gt;0),IF(ISNUMBER(C367),OR(C367&lt;0,C367&gt;1000000000,ROUND(C367,2)&lt;&gt;C367),LEN(C367)&gt;0),IF(ISNUMBER(D367),OR(D367&lt;0,D367&gt;1000000000,ROUND(D367,2)&lt;&gt;D367),LEN(D367)&gt;0),IF(ISNUMBER(E367),OR(E367&lt;0,E367&gt;1000000000,ROUND(E367,2)&lt;&gt;E367),LEN(E367)&gt;0),IF(ISNUMBER(F367),OR(F367&lt;0,F367&gt;1000000000,ROUND(F367,2)&lt;&gt;F367),LEN(F367)&gt;0),IF(ISNUMBER(G367),OR(G367&lt;0,G367&gt;1000000000,ROUND(G367,2)&lt;&gt;G367),LEN(G367)&gt;0),IF(ISNUMBER(H367),OR(H367&lt;0,H367&gt;1000000000,ROUND(H367,2)&lt;&gt;H367),LEN(H367)&gt;0),IF(ISNUMBER(I367),OR(I367&lt;0,I367&gt;1000000000,ROUND(I367,2)&lt;&gt;I367),LEN(I367)&gt;0),IF(ISNUMBER(J367),OR(J367&lt;0,J367&gt;1000000000,ROUND(J367,2)&lt;&gt;J367),LEN(J367)&gt;0),IF(ISNUMBER(K367),OR(K367&lt;0,K367&gt;1000000000,ROUND(K367,2)&lt;&gt;K367),LEN(K367)&gt;0),IF(ISNUMBER(L367),OR(L367&lt;0,L367&gt;1000000000,ROUND(L367,2)&lt;&gt;L367),LEN(L367)&gt;0),IF(ISNUMBER(M367),OR(M367&lt;0,M367&gt;1000000000,ROUND(M367,2)&lt;&gt;M367),LEN(M367)&gt;0)),"Перевірте факт",IF(OR(AND(LEN(B367)&gt;0,'Налаштування'!G7&lt;&gt;"Готово"),AND(LEN(C367)&gt;0,'Налаштування'!G8&lt;&gt;"Готово"),AND(LEN(D367)&gt;0,'Налаштування'!G9&lt;&gt;"Готово"),AND(LEN(E367)&gt;0,'Налаштування'!G10&lt;&gt;"Готово"),AND(LEN(F367)&gt;0,'Налаштування'!G11&lt;&gt;"Готово"),AND(LEN(G367)&gt;0,'Налаштування'!G12&lt;&gt;"Готово"),AND(LEN(H367)&gt;0,'Налаштування'!G13&lt;&gt;"Готово"),AND(LEN(I367)&gt;0,'Налаштування'!G14&lt;&gt;"Готово"),AND(LEN(J367)&gt;0,'Налаштування'!G15&lt;&gt;"Готово"),AND(LEN(K367)&gt;0,'Налаштування'!G16&lt;&gt;"Готово"),AND(LEN(L367)&gt;0,'Налаштування'!G17&lt;&gt;"Готово"),AND(LEN(M367)&gt;0,'Налаштування'!G18&lt;&gt;"Готово")),"Показник не налаштовано","Готово"))))</x:f>
      </x:c>
    </x:row>
    <x:row r="368">
      <x:c r="A368" s="14" t="n">
        <x:f>IF('Налаштування'!$C$4&lt;&gt;"Готово","",IF(YEAR(DATE('Налаштування'!$B$4,1,362))='Налаштування'!$B$4,DATE('Налаштування'!$B$4,1,362),""))</x:f>
        <x:v>46384</x:v>
      </x:c>
      <x:c r="B368" s="13"/>
      <x:c r="C368" s="13"/>
      <x:c r="D368" s="13"/>
      <x:c r="E368" s="13"/>
      <x:c r="F368" s="13"/>
      <x:c r="G368" s="13"/>
      <x:c r="H368" s="13"/>
      <x:c r="I368" s="13"/>
      <x:c r="J368" s="13"/>
      <x:c r="K368" s="13"/>
      <x:c r="L368" s="13"/>
      <x:c r="M368" s="13"/>
      <x:c r="N368" s="9" t="str">
        <x:f>IF(COUNTA(B368:M368)=0,"",IF(A368="","Дата поза роком",IF(OR(IF(ISNUMBER(B368),OR(B368&lt;0,B368&gt;1000000000,ROUND(B368,2)&lt;&gt;B368),LEN(B368)&gt;0),IF(ISNUMBER(C368),OR(C368&lt;0,C368&gt;1000000000,ROUND(C368,2)&lt;&gt;C368),LEN(C368)&gt;0),IF(ISNUMBER(D368),OR(D368&lt;0,D368&gt;1000000000,ROUND(D368,2)&lt;&gt;D368),LEN(D368)&gt;0),IF(ISNUMBER(E368),OR(E368&lt;0,E368&gt;1000000000,ROUND(E368,2)&lt;&gt;E368),LEN(E368)&gt;0),IF(ISNUMBER(F368),OR(F368&lt;0,F368&gt;1000000000,ROUND(F368,2)&lt;&gt;F368),LEN(F368)&gt;0),IF(ISNUMBER(G368),OR(G368&lt;0,G368&gt;1000000000,ROUND(G368,2)&lt;&gt;G368),LEN(G368)&gt;0),IF(ISNUMBER(H368),OR(H368&lt;0,H368&gt;1000000000,ROUND(H368,2)&lt;&gt;H368),LEN(H368)&gt;0),IF(ISNUMBER(I368),OR(I368&lt;0,I368&gt;1000000000,ROUND(I368,2)&lt;&gt;I368),LEN(I368)&gt;0),IF(ISNUMBER(J368),OR(J368&lt;0,J368&gt;1000000000,ROUND(J368,2)&lt;&gt;J368),LEN(J368)&gt;0),IF(ISNUMBER(K368),OR(K368&lt;0,K368&gt;1000000000,ROUND(K368,2)&lt;&gt;K368),LEN(K368)&gt;0),IF(ISNUMBER(L368),OR(L368&lt;0,L368&gt;1000000000,ROUND(L368,2)&lt;&gt;L368),LEN(L368)&gt;0),IF(ISNUMBER(M368),OR(M368&lt;0,M368&gt;1000000000,ROUND(M368,2)&lt;&gt;M368),LEN(M368)&gt;0)),"Перевірте факт",IF(OR(AND(LEN(B368)&gt;0,'Налаштування'!G7&lt;&gt;"Готово"),AND(LEN(C368)&gt;0,'Налаштування'!G8&lt;&gt;"Готово"),AND(LEN(D368)&gt;0,'Налаштування'!G9&lt;&gt;"Готово"),AND(LEN(E368)&gt;0,'Налаштування'!G10&lt;&gt;"Готово"),AND(LEN(F368)&gt;0,'Налаштування'!G11&lt;&gt;"Готово"),AND(LEN(G368)&gt;0,'Налаштування'!G12&lt;&gt;"Готово"),AND(LEN(H368)&gt;0,'Налаштування'!G13&lt;&gt;"Готово"),AND(LEN(I368)&gt;0,'Налаштування'!G14&lt;&gt;"Готово"),AND(LEN(J368)&gt;0,'Налаштування'!G15&lt;&gt;"Готово"),AND(LEN(K368)&gt;0,'Налаштування'!G16&lt;&gt;"Готово"),AND(LEN(L368)&gt;0,'Налаштування'!G17&lt;&gt;"Готово"),AND(LEN(M368)&gt;0,'Налаштування'!G18&lt;&gt;"Готово")),"Показник не налаштовано","Готово"))))</x:f>
      </x:c>
    </x:row>
    <x:row r="369">
      <x:c r="A369" s="14" t="n">
        <x:f>IF('Налаштування'!$C$4&lt;&gt;"Готово","",IF(YEAR(DATE('Налаштування'!$B$4,1,363))='Налаштування'!$B$4,DATE('Налаштування'!$B$4,1,363),""))</x:f>
        <x:v>46385</x:v>
      </x:c>
      <x:c r="B369" s="13"/>
      <x:c r="C369" s="13"/>
      <x:c r="D369" s="13"/>
      <x:c r="E369" s="13"/>
      <x:c r="F369" s="13"/>
      <x:c r="G369" s="13"/>
      <x:c r="H369" s="13"/>
      <x:c r="I369" s="13"/>
      <x:c r="J369" s="13"/>
      <x:c r="K369" s="13"/>
      <x:c r="L369" s="13"/>
      <x:c r="M369" s="13"/>
      <x:c r="N369" s="9" t="str">
        <x:f>IF(COUNTA(B369:M369)=0,"",IF(A369="","Дата поза роком",IF(OR(IF(ISNUMBER(B369),OR(B369&lt;0,B369&gt;1000000000,ROUND(B369,2)&lt;&gt;B369),LEN(B369)&gt;0),IF(ISNUMBER(C369),OR(C369&lt;0,C369&gt;1000000000,ROUND(C369,2)&lt;&gt;C369),LEN(C369)&gt;0),IF(ISNUMBER(D369),OR(D369&lt;0,D369&gt;1000000000,ROUND(D369,2)&lt;&gt;D369),LEN(D369)&gt;0),IF(ISNUMBER(E369),OR(E369&lt;0,E369&gt;1000000000,ROUND(E369,2)&lt;&gt;E369),LEN(E369)&gt;0),IF(ISNUMBER(F369),OR(F369&lt;0,F369&gt;1000000000,ROUND(F369,2)&lt;&gt;F369),LEN(F369)&gt;0),IF(ISNUMBER(G369),OR(G369&lt;0,G369&gt;1000000000,ROUND(G369,2)&lt;&gt;G369),LEN(G369)&gt;0),IF(ISNUMBER(H369),OR(H369&lt;0,H369&gt;1000000000,ROUND(H369,2)&lt;&gt;H369),LEN(H369)&gt;0),IF(ISNUMBER(I369),OR(I369&lt;0,I369&gt;1000000000,ROUND(I369,2)&lt;&gt;I369),LEN(I369)&gt;0),IF(ISNUMBER(J369),OR(J369&lt;0,J369&gt;1000000000,ROUND(J369,2)&lt;&gt;J369),LEN(J369)&gt;0),IF(ISNUMBER(K369),OR(K369&lt;0,K369&gt;1000000000,ROUND(K369,2)&lt;&gt;K369),LEN(K369)&gt;0),IF(ISNUMBER(L369),OR(L369&lt;0,L369&gt;1000000000,ROUND(L369,2)&lt;&gt;L369),LEN(L369)&gt;0),IF(ISNUMBER(M369),OR(M369&lt;0,M369&gt;1000000000,ROUND(M369,2)&lt;&gt;M369),LEN(M369)&gt;0)),"Перевірте факт",IF(OR(AND(LEN(B369)&gt;0,'Налаштування'!G7&lt;&gt;"Готово"),AND(LEN(C369)&gt;0,'Налаштування'!G8&lt;&gt;"Готово"),AND(LEN(D369)&gt;0,'Налаштування'!G9&lt;&gt;"Готово"),AND(LEN(E369)&gt;0,'Налаштування'!G10&lt;&gt;"Готово"),AND(LEN(F369)&gt;0,'Налаштування'!G11&lt;&gt;"Готово"),AND(LEN(G369)&gt;0,'Налаштування'!G12&lt;&gt;"Готово"),AND(LEN(H369)&gt;0,'Налаштування'!G13&lt;&gt;"Готово"),AND(LEN(I369)&gt;0,'Налаштування'!G14&lt;&gt;"Готово"),AND(LEN(J369)&gt;0,'Налаштування'!G15&lt;&gt;"Готово"),AND(LEN(K369)&gt;0,'Налаштування'!G16&lt;&gt;"Готово"),AND(LEN(L369)&gt;0,'Налаштування'!G17&lt;&gt;"Готово"),AND(LEN(M369)&gt;0,'Налаштування'!G18&lt;&gt;"Готово")),"Показник не налаштовано","Готово"))))</x:f>
      </x:c>
    </x:row>
    <x:row r="370">
      <x:c r="A370" s="14" t="n">
        <x:f>IF('Налаштування'!$C$4&lt;&gt;"Готово","",IF(YEAR(DATE('Налаштування'!$B$4,1,364))='Налаштування'!$B$4,DATE('Налаштування'!$B$4,1,364),""))</x:f>
        <x:v>46386</x:v>
      </x:c>
      <x:c r="B370" s="13"/>
      <x:c r="C370" s="13"/>
      <x:c r="D370" s="13"/>
      <x:c r="E370" s="13"/>
      <x:c r="F370" s="13"/>
      <x:c r="G370" s="13"/>
      <x:c r="H370" s="13"/>
      <x:c r="I370" s="13"/>
      <x:c r="J370" s="13"/>
      <x:c r="K370" s="13"/>
      <x:c r="L370" s="13"/>
      <x:c r="M370" s="13"/>
      <x:c r="N370" s="9" t="str">
        <x:f>IF(COUNTA(B370:M370)=0,"",IF(A370="","Дата поза роком",IF(OR(IF(ISNUMBER(B370),OR(B370&lt;0,B370&gt;1000000000,ROUND(B370,2)&lt;&gt;B370),LEN(B370)&gt;0),IF(ISNUMBER(C370),OR(C370&lt;0,C370&gt;1000000000,ROUND(C370,2)&lt;&gt;C370),LEN(C370)&gt;0),IF(ISNUMBER(D370),OR(D370&lt;0,D370&gt;1000000000,ROUND(D370,2)&lt;&gt;D370),LEN(D370)&gt;0),IF(ISNUMBER(E370),OR(E370&lt;0,E370&gt;1000000000,ROUND(E370,2)&lt;&gt;E370),LEN(E370)&gt;0),IF(ISNUMBER(F370),OR(F370&lt;0,F370&gt;1000000000,ROUND(F370,2)&lt;&gt;F370),LEN(F370)&gt;0),IF(ISNUMBER(G370),OR(G370&lt;0,G370&gt;1000000000,ROUND(G370,2)&lt;&gt;G370),LEN(G370)&gt;0),IF(ISNUMBER(H370),OR(H370&lt;0,H370&gt;1000000000,ROUND(H370,2)&lt;&gt;H370),LEN(H370)&gt;0),IF(ISNUMBER(I370),OR(I370&lt;0,I370&gt;1000000000,ROUND(I370,2)&lt;&gt;I370),LEN(I370)&gt;0),IF(ISNUMBER(J370),OR(J370&lt;0,J370&gt;1000000000,ROUND(J370,2)&lt;&gt;J370),LEN(J370)&gt;0),IF(ISNUMBER(K370),OR(K370&lt;0,K370&gt;1000000000,ROUND(K370,2)&lt;&gt;K370),LEN(K370)&gt;0),IF(ISNUMBER(L370),OR(L370&lt;0,L370&gt;1000000000,ROUND(L370,2)&lt;&gt;L370),LEN(L370)&gt;0),IF(ISNUMBER(M370),OR(M370&lt;0,M370&gt;1000000000,ROUND(M370,2)&lt;&gt;M370),LEN(M370)&gt;0)),"Перевірте факт",IF(OR(AND(LEN(B370)&gt;0,'Налаштування'!G7&lt;&gt;"Готово"),AND(LEN(C370)&gt;0,'Налаштування'!G8&lt;&gt;"Готово"),AND(LEN(D370)&gt;0,'Налаштування'!G9&lt;&gt;"Готово"),AND(LEN(E370)&gt;0,'Налаштування'!G10&lt;&gt;"Готово"),AND(LEN(F370)&gt;0,'Налаштування'!G11&lt;&gt;"Готово"),AND(LEN(G370)&gt;0,'Налаштування'!G12&lt;&gt;"Готово"),AND(LEN(H370)&gt;0,'Налаштування'!G13&lt;&gt;"Готово"),AND(LEN(I370)&gt;0,'Налаштування'!G14&lt;&gt;"Готово"),AND(LEN(J370)&gt;0,'Налаштування'!G15&lt;&gt;"Готово"),AND(LEN(K370)&gt;0,'Налаштування'!G16&lt;&gt;"Готово"),AND(LEN(L370)&gt;0,'Налаштування'!G17&lt;&gt;"Готово"),AND(LEN(M370)&gt;0,'Налаштування'!G18&lt;&gt;"Готово")),"Показник не налаштовано","Готово"))))</x:f>
      </x:c>
    </x:row>
    <x:row r="371">
      <x:c r="A371" s="14" t="n">
        <x:f>IF('Налаштування'!$C$4&lt;&gt;"Готово","",IF(YEAR(DATE('Налаштування'!$B$4,1,365))='Налаштування'!$B$4,DATE('Налаштування'!$B$4,1,365),""))</x:f>
        <x:v>46387</x:v>
      </x:c>
      <x:c r="B371" s="13"/>
      <x:c r="C371" s="13"/>
      <x:c r="D371" s="13"/>
      <x:c r="E371" s="13"/>
      <x:c r="F371" s="13"/>
      <x:c r="G371" s="13"/>
      <x:c r="H371" s="13"/>
      <x:c r="I371" s="13"/>
      <x:c r="J371" s="13"/>
      <x:c r="K371" s="13"/>
      <x:c r="L371" s="13"/>
      <x:c r="M371" s="13"/>
      <x:c r="N371" s="9" t="str">
        <x:f>IF(COUNTA(B371:M371)=0,"",IF(A371="","Дата поза роком",IF(OR(IF(ISNUMBER(B371),OR(B371&lt;0,B371&gt;1000000000,ROUND(B371,2)&lt;&gt;B371),LEN(B371)&gt;0),IF(ISNUMBER(C371),OR(C371&lt;0,C371&gt;1000000000,ROUND(C371,2)&lt;&gt;C371),LEN(C371)&gt;0),IF(ISNUMBER(D371),OR(D371&lt;0,D371&gt;1000000000,ROUND(D371,2)&lt;&gt;D371),LEN(D371)&gt;0),IF(ISNUMBER(E371),OR(E371&lt;0,E371&gt;1000000000,ROUND(E371,2)&lt;&gt;E371),LEN(E371)&gt;0),IF(ISNUMBER(F371),OR(F371&lt;0,F371&gt;1000000000,ROUND(F371,2)&lt;&gt;F371),LEN(F371)&gt;0),IF(ISNUMBER(G371),OR(G371&lt;0,G371&gt;1000000000,ROUND(G371,2)&lt;&gt;G371),LEN(G371)&gt;0),IF(ISNUMBER(H371),OR(H371&lt;0,H371&gt;1000000000,ROUND(H371,2)&lt;&gt;H371),LEN(H371)&gt;0),IF(ISNUMBER(I371),OR(I371&lt;0,I371&gt;1000000000,ROUND(I371,2)&lt;&gt;I371),LEN(I371)&gt;0),IF(ISNUMBER(J371),OR(J371&lt;0,J371&gt;1000000000,ROUND(J371,2)&lt;&gt;J371),LEN(J371)&gt;0),IF(ISNUMBER(K371),OR(K371&lt;0,K371&gt;1000000000,ROUND(K371,2)&lt;&gt;K371),LEN(K371)&gt;0),IF(ISNUMBER(L371),OR(L371&lt;0,L371&gt;1000000000,ROUND(L371,2)&lt;&gt;L371),LEN(L371)&gt;0),IF(ISNUMBER(M371),OR(M371&lt;0,M371&gt;1000000000,ROUND(M371,2)&lt;&gt;M371),LEN(M371)&gt;0)),"Перевірте факт",IF(OR(AND(LEN(B371)&gt;0,'Налаштування'!G7&lt;&gt;"Готово"),AND(LEN(C371)&gt;0,'Налаштування'!G8&lt;&gt;"Готово"),AND(LEN(D371)&gt;0,'Налаштування'!G9&lt;&gt;"Готово"),AND(LEN(E371)&gt;0,'Налаштування'!G10&lt;&gt;"Готово"),AND(LEN(F371)&gt;0,'Налаштування'!G11&lt;&gt;"Готово"),AND(LEN(G371)&gt;0,'Налаштування'!G12&lt;&gt;"Готово"),AND(LEN(H371)&gt;0,'Налаштування'!G13&lt;&gt;"Готово"),AND(LEN(I371)&gt;0,'Налаштування'!G14&lt;&gt;"Готово"),AND(LEN(J371)&gt;0,'Налаштування'!G15&lt;&gt;"Готово"),AND(LEN(K371)&gt;0,'Налаштування'!G16&lt;&gt;"Готово"),AND(LEN(L371)&gt;0,'Налаштування'!G17&lt;&gt;"Готово"),AND(LEN(M371)&gt;0,'Налаштування'!G18&lt;&gt;"Готово")),"Показник не налаштовано","Готово"))))</x:f>
      </x:c>
    </x:row>
    <x:row r="372">
      <x:c r="A372" s="14" t="str">
        <x:f>IF('Налаштування'!$C$4&lt;&gt;"Готово","",IF(YEAR(DATE('Налаштування'!$B$4,1,366))='Налаштування'!$B$4,DATE('Налаштування'!$B$4,1,366),""))</x:f>
      </x:c>
      <x:c r="B372" s="13"/>
      <x:c r="C372" s="13"/>
      <x:c r="D372" s="13"/>
      <x:c r="E372" s="13"/>
      <x:c r="F372" s="13"/>
      <x:c r="G372" s="13"/>
      <x:c r="H372" s="13"/>
      <x:c r="I372" s="13"/>
      <x:c r="J372" s="13"/>
      <x:c r="K372" s="13"/>
      <x:c r="L372" s="13"/>
      <x:c r="M372" s="13"/>
      <x:c r="N372" s="9" t="str">
        <x:f>IF(COUNTA(B372:M372)=0,"",IF(A372="","Дата поза роком",IF(OR(IF(ISNUMBER(B372),OR(B372&lt;0,B372&gt;1000000000,ROUND(B372,2)&lt;&gt;B372),LEN(B372)&gt;0),IF(ISNUMBER(C372),OR(C372&lt;0,C372&gt;1000000000,ROUND(C372,2)&lt;&gt;C372),LEN(C372)&gt;0),IF(ISNUMBER(D372),OR(D372&lt;0,D372&gt;1000000000,ROUND(D372,2)&lt;&gt;D372),LEN(D372)&gt;0),IF(ISNUMBER(E372),OR(E372&lt;0,E372&gt;1000000000,ROUND(E372,2)&lt;&gt;E372),LEN(E372)&gt;0),IF(ISNUMBER(F372),OR(F372&lt;0,F372&gt;1000000000,ROUND(F372,2)&lt;&gt;F372),LEN(F372)&gt;0),IF(ISNUMBER(G372),OR(G372&lt;0,G372&gt;1000000000,ROUND(G372,2)&lt;&gt;G372),LEN(G372)&gt;0),IF(ISNUMBER(H372),OR(H372&lt;0,H372&gt;1000000000,ROUND(H372,2)&lt;&gt;H372),LEN(H372)&gt;0),IF(ISNUMBER(I372),OR(I372&lt;0,I372&gt;1000000000,ROUND(I372,2)&lt;&gt;I372),LEN(I372)&gt;0),IF(ISNUMBER(J372),OR(J372&lt;0,J372&gt;1000000000,ROUND(J372,2)&lt;&gt;J372),LEN(J372)&gt;0),IF(ISNUMBER(K372),OR(K372&lt;0,K372&gt;1000000000,ROUND(K372,2)&lt;&gt;K372),LEN(K372)&gt;0),IF(ISNUMBER(L372),OR(L372&lt;0,L372&gt;1000000000,ROUND(L372,2)&lt;&gt;L372),LEN(L372)&gt;0),IF(ISNUMBER(M372),OR(M372&lt;0,M372&gt;1000000000,ROUND(M372,2)&lt;&gt;M372),LEN(M372)&gt;0)),"Перевірте факт",IF(OR(AND(LEN(B372)&gt;0,'Налаштування'!G7&lt;&gt;"Готово"),AND(LEN(C372)&gt;0,'Налаштування'!G8&lt;&gt;"Готово"),AND(LEN(D372)&gt;0,'Налаштування'!G9&lt;&gt;"Готово"),AND(LEN(E372)&gt;0,'Налаштування'!G10&lt;&gt;"Готово"),AND(LEN(F372)&gt;0,'Налаштування'!G11&lt;&gt;"Готово"),AND(LEN(G372)&gt;0,'Налаштування'!G12&lt;&gt;"Готово"),AND(LEN(H372)&gt;0,'Налаштування'!G13&lt;&gt;"Готово"),AND(LEN(I372)&gt;0,'Налаштування'!G14&lt;&gt;"Готово"),AND(LEN(J372)&gt;0,'Налаштування'!G15&lt;&gt;"Готово"),AND(LEN(K372)&gt;0,'Налаштування'!G16&lt;&gt;"Готово"),AND(LEN(L372)&gt;0,'Налаштування'!G17&lt;&gt;"Готово"),AND(LEN(M372)&gt;0,'Налаштування'!G18&lt;&gt;"Готово")),"Показник не налаштовано","Готово"))))</x:f>
      </x:c>
    </x:row>
    <x:row r="373">
      <x:c r="A373" s="1"/>
      <x:c r="B373" s="1"/>
      <x:c r="C373" s="1"/>
      <x:c r="D373" s="1"/>
      <x:c r="E373" s="1"/>
      <x:c r="F373" s="1"/>
      <x:c r="G373" s="1"/>
      <x:c r="H373" s="1"/>
      <x:c r="I373" s="1"/>
      <x:c r="J373" s="1"/>
      <x:c r="K373" s="1"/>
      <x:c r="L373" s="1"/>
      <x:c r="M373" s="1"/>
      <x:c r="N373" s="1"/>
    </x:row>
    <x:row r="374">
      <x:c r="A374" s="1"/>
      <x:c r="B374" s="1"/>
      <x:c r="C374" s="1"/>
      <x:c r="D374" s="1"/>
      <x:c r="E374" s="1"/>
      <x:c r="F374" s="1"/>
      <x:c r="G374" s="1"/>
      <x:c r="H374" s="1"/>
      <x:c r="I374" s="1"/>
      <x:c r="J374" s="1"/>
      <x:c r="K374" s="1"/>
      <x:c r="L374" s="1"/>
      <x:c r="M374" s="1"/>
      <x:c r="N374" s="1"/>
    </x:row>
    <x:row r="375">
      <x:c r="A375" s="1"/>
      <x:c r="B375" s="1"/>
      <x:c r="C375" s="1"/>
      <x:c r="D375" s="1"/>
      <x:c r="E375" s="1"/>
      <x:c r="F375" s="1"/>
      <x:c r="G375" s="1"/>
      <x:c r="H375" s="1"/>
      <x:c r="I375" s="1"/>
      <x:c r="J375" s="1"/>
      <x:c r="K375" s="1"/>
      <x:c r="L375" s="1"/>
      <x:c r="M375" s="1"/>
      <x:c r="N375" s="1"/>
    </x:row>
    <x:row r="376">
      <x:c r="A376" s="1"/>
      <x:c r="B376" s="1"/>
      <x:c r="C376" s="1"/>
      <x:c r="D376" s="1"/>
      <x:c r="E376" s="1"/>
      <x:c r="F376" s="1"/>
      <x:c r="G376" s="1"/>
      <x:c r="H376" s="1"/>
      <x:c r="I376" s="1"/>
      <x:c r="J376" s="1"/>
      <x:c r="K376" s="1"/>
      <x:c r="L376" s="1"/>
      <x:c r="M376" s="1"/>
      <x:c r="N376" s="1"/>
    </x:row>
    <x:row r="377">
      <x:c r="A377" s="1"/>
      <x:c r="B377" s="1"/>
      <x:c r="C377" s="1"/>
      <x:c r="D377" s="1"/>
      <x:c r="E377" s="1"/>
      <x:c r="F377" s="1"/>
      <x:c r="G377" s="1"/>
      <x:c r="H377" s="1"/>
      <x:c r="I377" s="1"/>
      <x:c r="J377" s="1"/>
      <x:c r="K377" s="1"/>
      <x:c r="L377" s="1"/>
      <x:c r="M377" s="1"/>
      <x:c r="N377" s="1"/>
    </x:row>
    <x:row r="378">
      <x:c r="A378" s="1"/>
      <x:c r="B378" s="1"/>
      <x:c r="C378" s="1"/>
      <x:c r="D378" s="1"/>
      <x:c r="E378" s="1"/>
      <x:c r="F378" s="1"/>
      <x:c r="G378" s="1"/>
      <x:c r="H378" s="1"/>
      <x:c r="I378" s="1"/>
      <x:c r="J378" s="1"/>
      <x:c r="K378" s="1"/>
      <x:c r="L378" s="1"/>
      <x:c r="M378" s="1"/>
      <x:c r="N378" s="1"/>
    </x:row>
    <x:row r="379">
      <x:c r="A379" s="1"/>
      <x:c r="B379" s="1"/>
      <x:c r="C379" s="1"/>
      <x:c r="D379" s="1"/>
      <x:c r="E379" s="1"/>
      <x:c r="F379" s="1"/>
      <x:c r="G379" s="1"/>
      <x:c r="H379" s="1"/>
      <x:c r="I379" s="1"/>
      <x:c r="J379" s="1"/>
      <x:c r="K379" s="1"/>
      <x:c r="L379" s="1"/>
      <x:c r="M379" s="1"/>
      <x:c r="N379" s="1"/>
    </x:row>
    <x:row r="380">
      <x:c r="A380" s="1"/>
      <x:c r="B380" s="1"/>
      <x:c r="C380" s="1"/>
      <x:c r="D380" s="1"/>
      <x:c r="E380" s="1"/>
      <x:c r="F380" s="1"/>
      <x:c r="G380" s="1"/>
      <x:c r="H380" s="1"/>
      <x:c r="I380" s="1"/>
      <x:c r="J380" s="1"/>
      <x:c r="K380" s="1"/>
      <x:c r="L380" s="1"/>
      <x:c r="M380" s="1"/>
      <x:c r="N380" s="1"/>
    </x:row>
    <x:row r="381">
      <x:c r="A381" s="1"/>
      <x:c r="B381" s="1"/>
      <x:c r="C381" s="1"/>
      <x:c r="D381" s="1"/>
      <x:c r="E381" s="1"/>
      <x:c r="F381" s="1"/>
      <x:c r="G381" s="1"/>
      <x:c r="H381" s="1"/>
      <x:c r="I381" s="1"/>
      <x:c r="J381" s="1"/>
      <x:c r="K381" s="1"/>
      <x:c r="L381" s="1"/>
      <x:c r="M381" s="1"/>
      <x:c r="N381" s="1"/>
    </x:row>
    <x:row r="382">
      <x:c r="A382" s="1"/>
      <x:c r="B382" s="1"/>
      <x:c r="C382" s="1"/>
      <x:c r="D382" s="1"/>
      <x:c r="E382" s="1"/>
      <x:c r="F382" s="1"/>
      <x:c r="G382" s="1"/>
      <x:c r="H382" s="1"/>
      <x:c r="I382" s="1"/>
      <x:c r="J382" s="1"/>
      <x:c r="K382" s="1"/>
      <x:c r="L382" s="1"/>
      <x:c r="M382" s="1"/>
      <x:c r="N382" s="1"/>
    </x:row>
    <x:row r="383">
      <x:c r="A383" s="1"/>
      <x:c r="B383" s="1"/>
      <x:c r="C383" s="1"/>
      <x:c r="D383" s="1"/>
      <x:c r="E383" s="1"/>
      <x:c r="F383" s="1"/>
      <x:c r="G383" s="1"/>
      <x:c r="H383" s="1"/>
      <x:c r="I383" s="1"/>
      <x:c r="J383" s="1"/>
      <x:c r="K383" s="1"/>
      <x:c r="L383" s="1"/>
      <x:c r="M383" s="1"/>
      <x:c r="N383" s="1"/>
    </x:row>
    <x:row r="384">
      <x:c r="A384" s="1"/>
      <x:c r="B384" s="1"/>
      <x:c r="C384" s="1"/>
      <x:c r="D384" s="1"/>
      <x:c r="E384" s="1"/>
      <x:c r="F384" s="1"/>
      <x:c r="G384" s="1"/>
      <x:c r="H384" s="1"/>
      <x:c r="I384" s="1"/>
      <x:c r="J384" s="1"/>
      <x:c r="K384" s="1"/>
      <x:c r="L384" s="1"/>
      <x:c r="M384" s="1"/>
      <x:c r="N384" s="1"/>
    </x:row>
    <x:row r="385">
      <x:c r="A385" s="1"/>
      <x:c r="B385" s="1"/>
      <x:c r="C385" s="1"/>
      <x:c r="D385" s="1"/>
      <x:c r="E385" s="1"/>
      <x:c r="F385" s="1"/>
      <x:c r="G385" s="1"/>
      <x:c r="H385" s="1"/>
      <x:c r="I385" s="1"/>
      <x:c r="J385" s="1"/>
      <x:c r="K385" s="1"/>
      <x:c r="L385" s="1"/>
      <x:c r="M385" s="1"/>
      <x:c r="N385" s="1"/>
    </x:row>
    <x:row r="386">
      <x:c r="A386" s="1"/>
      <x:c r="B386" s="1"/>
      <x:c r="C386" s="1"/>
      <x:c r="D386" s="1"/>
      <x:c r="E386" s="1"/>
      <x:c r="F386" s="1"/>
      <x:c r="G386" s="1"/>
      <x:c r="H386" s="1"/>
      <x:c r="I386" s="1"/>
      <x:c r="J386" s="1"/>
      <x:c r="K386" s="1"/>
      <x:c r="L386" s="1"/>
      <x:c r="M386" s="1"/>
      <x:c r="N386" s="1"/>
    </x:row>
    <x:row r="387">
      <x:c r="A387" s="1"/>
      <x:c r="B387" s="1"/>
      <x:c r="C387" s="1"/>
      <x:c r="D387" s="1"/>
      <x:c r="E387" s="1"/>
      <x:c r="F387" s="1"/>
      <x:c r="G387" s="1"/>
      <x:c r="H387" s="1"/>
      <x:c r="I387" s="1"/>
      <x:c r="J387" s="1"/>
      <x:c r="K387" s="1"/>
      <x:c r="L387" s="1"/>
      <x:c r="M387" s="1"/>
      <x:c r="N387" s="1"/>
    </x:row>
    <x:row r="388">
      <x:c r="A388" s="1"/>
      <x:c r="B388" s="1"/>
      <x:c r="C388" s="1"/>
      <x:c r="D388" s="1"/>
      <x:c r="E388" s="1"/>
      <x:c r="F388" s="1"/>
      <x:c r="G388" s="1"/>
      <x:c r="H388" s="1"/>
      <x:c r="I388" s="1"/>
      <x:c r="J388" s="1"/>
      <x:c r="K388" s="1"/>
      <x:c r="L388" s="1"/>
      <x:c r="M388" s="1"/>
      <x:c r="N388" s="1"/>
    </x:row>
    <x:row r="389">
      <x:c r="A389" s="1"/>
      <x:c r="B389" s="1"/>
      <x:c r="C389" s="1"/>
      <x:c r="D389" s="1"/>
      <x:c r="E389" s="1"/>
      <x:c r="F389" s="1"/>
      <x:c r="G389" s="1"/>
      <x:c r="H389" s="1"/>
      <x:c r="I389" s="1"/>
      <x:c r="J389" s="1"/>
      <x:c r="K389" s="1"/>
      <x:c r="L389" s="1"/>
      <x:c r="M389" s="1"/>
      <x:c r="N389" s="1"/>
    </x:row>
    <x:row r="390">
      <x:c r="A390" s="1"/>
      <x:c r="B390" s="1"/>
      <x:c r="C390" s="1"/>
      <x:c r="D390" s="1"/>
      <x:c r="E390" s="1"/>
      <x:c r="F390" s="1"/>
      <x:c r="G390" s="1"/>
      <x:c r="H390" s="1"/>
      <x:c r="I390" s="1"/>
      <x:c r="J390" s="1"/>
      <x:c r="K390" s="1"/>
      <x:c r="L390" s="1"/>
      <x:c r="M390" s="1"/>
      <x:c r="N390" s="1"/>
    </x:row>
    <x:row r="391">
      <x:c r="A391" s="1"/>
      <x:c r="B391" s="1"/>
      <x:c r="C391" s="1"/>
      <x:c r="D391" s="1"/>
      <x:c r="E391" s="1"/>
      <x:c r="F391" s="1"/>
      <x:c r="G391" s="1"/>
      <x:c r="H391" s="1"/>
      <x:c r="I391" s="1"/>
      <x:c r="J391" s="1"/>
      <x:c r="K391" s="1"/>
      <x:c r="L391" s="1"/>
      <x:c r="M391" s="1"/>
      <x:c r="N391" s="1"/>
    </x:row>
    <x:row r="392">
      <x:c r="A392" s="1"/>
      <x:c r="B392" s="1"/>
      <x:c r="C392" s="1"/>
      <x:c r="D392" s="1"/>
      <x:c r="E392" s="1"/>
      <x:c r="F392" s="1"/>
      <x:c r="G392" s="1"/>
      <x:c r="H392" s="1"/>
      <x:c r="I392" s="1"/>
      <x:c r="J392" s="1"/>
      <x:c r="K392" s="1"/>
      <x:c r="L392" s="1"/>
      <x:c r="M392" s="1"/>
      <x:c r="N392" s="1"/>
    </x:row>
    <x:row r="393">
      <x:c r="A393" s="1"/>
      <x:c r="B393" s="1"/>
      <x:c r="C393" s="1"/>
      <x:c r="D393" s="1"/>
      <x:c r="E393" s="1"/>
      <x:c r="F393" s="1"/>
      <x:c r="G393" s="1"/>
      <x:c r="H393" s="1"/>
      <x:c r="I393" s="1"/>
      <x:c r="J393" s="1"/>
      <x:c r="K393" s="1"/>
      <x:c r="L393" s="1"/>
      <x:c r="M393" s="1"/>
      <x:c r="N393" s="1"/>
    </x:row>
    <x:row r="394">
      <x:c r="A394" s="1"/>
      <x:c r="B394" s="1"/>
      <x:c r="C394" s="1"/>
      <x:c r="D394" s="1"/>
      <x:c r="E394" s="1"/>
      <x:c r="F394" s="1"/>
      <x:c r="G394" s="1"/>
      <x:c r="H394" s="1"/>
      <x:c r="I394" s="1"/>
      <x:c r="J394" s="1"/>
      <x:c r="K394" s="1"/>
      <x:c r="L394" s="1"/>
      <x:c r="M394" s="1"/>
      <x:c r="N394" s="1"/>
    </x:row>
    <x:row r="395">
      <x:c r="A395" s="1"/>
      <x:c r="B395" s="1"/>
      <x:c r="C395" s="1"/>
      <x:c r="D395" s="1"/>
      <x:c r="E395" s="1"/>
      <x:c r="F395" s="1"/>
      <x:c r="G395" s="1"/>
      <x:c r="H395" s="1"/>
      <x:c r="I395" s="1"/>
      <x:c r="J395" s="1"/>
      <x:c r="K395" s="1"/>
      <x:c r="L395" s="1"/>
      <x:c r="M395" s="1"/>
      <x:c r="N395" s="1"/>
    </x:row>
    <x:row r="396">
      <x:c r="A396" s="1"/>
      <x:c r="B396" s="1"/>
      <x:c r="C396" s="1"/>
      <x:c r="D396" s="1"/>
      <x:c r="E396" s="1"/>
      <x:c r="F396" s="1"/>
      <x:c r="G396" s="1"/>
      <x:c r="H396" s="1"/>
      <x:c r="I396" s="1"/>
      <x:c r="J396" s="1"/>
      <x:c r="K396" s="1"/>
      <x:c r="L396" s="1"/>
      <x:c r="M396" s="1"/>
      <x:c r="N396" s="1"/>
    </x:row>
    <x:row r="397">
      <x:c r="A397" s="1"/>
      <x:c r="B397" s="1"/>
      <x:c r="C397" s="1"/>
      <x:c r="D397" s="1"/>
      <x:c r="E397" s="1"/>
      <x:c r="F397" s="1"/>
      <x:c r="G397" s="1"/>
      <x:c r="H397" s="1"/>
      <x:c r="I397" s="1"/>
      <x:c r="J397" s="1"/>
      <x:c r="K397" s="1"/>
      <x:c r="L397" s="1"/>
      <x:c r="M397" s="1"/>
      <x:c r="N397" s="1"/>
    </x:row>
    <x:row r="398">
      <x:c r="A398" s="1"/>
      <x:c r="B398" s="1"/>
      <x:c r="C398" s="1"/>
      <x:c r="D398" s="1"/>
      <x:c r="E398" s="1"/>
      <x:c r="F398" s="1"/>
      <x:c r="G398" s="1"/>
      <x:c r="H398" s="1"/>
      <x:c r="I398" s="1"/>
      <x:c r="J398" s="1"/>
      <x:c r="K398" s="1"/>
      <x:c r="L398" s="1"/>
      <x:c r="M398" s="1"/>
      <x:c r="N398" s="1"/>
    </x:row>
    <x:row r="399">
      <x:c r="A399" s="1"/>
      <x:c r="B399" s="1"/>
      <x:c r="C399" s="1"/>
      <x:c r="D399" s="1"/>
      <x:c r="E399" s="1"/>
      <x:c r="F399" s="1"/>
      <x:c r="G399" s="1"/>
      <x:c r="H399" s="1"/>
      <x:c r="I399" s="1"/>
      <x:c r="J399" s="1"/>
      <x:c r="K399" s="1"/>
      <x:c r="L399" s="1"/>
      <x:c r="M399" s="1"/>
      <x:c r="N399" s="1"/>
    </x:row>
    <x:row r="400">
      <x:c r="A400" s="1"/>
      <x:c r="B400" s="1"/>
      <x:c r="C400" s="1"/>
      <x:c r="D400" s="1"/>
      <x:c r="E400" s="1"/>
      <x:c r="F400" s="1"/>
      <x:c r="G400" s="1"/>
      <x:c r="H400" s="1"/>
      <x:c r="I400" s="1"/>
      <x:c r="J400" s="1"/>
      <x:c r="K400" s="1"/>
      <x:c r="L400" s="1"/>
      <x:c r="M400" s="1"/>
      <x:c r="N400" s="1"/>
    </x:row>
  </x:sheetData>
  <x:mergeCells>
    <x:mergeCell ref="A1:H1"/>
    <x:mergeCell ref="A2:H2"/>
    <x:mergeCell ref="A5:N5"/>
  </x:mergeCells>
  <x:pageMargins left="0.7" right="0.7" top="0.75" bottom="0.75" header="0.3" footer="0.3"/>
  <x:drawing xmlns:r="http://schemas.openxmlformats.org/officeDocument/2006/relationships" r:id="R0f1e6401f94b4c19"/>
  <x:tableParts count="1">
    <x:tablePart xmlns:r="http://schemas.openxmlformats.org/officeDocument/2006/relationships" r:id="R4f1cebda920e40d9"/>
  </x:tableParts>
</x:worksheet>
</file>

<file path=xl/worksheets/sheet5.xml><?xml version="1.0" encoding="utf-8"?>
<x:worksheet xmlns:x="http://schemas.openxmlformats.org/spreadsheetml/2006/main">
  <x:sheetViews>
    <x:sheetView showGridLines="0" workbookViewId="0">
      <x:pane xSplit="1" ySplit="6" topLeftCell="B7" activePane="bottomRight" state="frozen"/>
    </x:sheetView>
  </x:sheetViews>
  <x:sheetFormatPr defaultRowHeight="15"/>
  <x:cols>
    <x:col min="1" max="1" width="16.25" hidden="0" customWidth="1"/>
    <x:col min="2" max="2" width="22.5" hidden="0" customWidth="1"/>
    <x:col min="3" max="3" width="22.5" hidden="0" customWidth="1"/>
    <x:col min="4" max="4" width="22.5" hidden="0" customWidth="1"/>
    <x:col min="5" max="5" width="22.5" hidden="0" customWidth="1"/>
    <x:col min="6" max="6" width="22.5" hidden="0" customWidth="1"/>
    <x:col min="7" max="7" width="22.5" hidden="0" customWidth="1"/>
    <x:col min="8" max="8" width="22.5" hidden="0" customWidth="1"/>
    <x:col min="9" max="9" width="22.5" hidden="0" customWidth="1"/>
    <x:col min="10" max="10" width="22.5" hidden="0" customWidth="1"/>
    <x:col min="11" max="11" width="22.5" hidden="0" customWidth="1"/>
    <x:col min="12" max="12" width="22.5" hidden="0" customWidth="1"/>
    <x:col min="13" max="13" width="22.5" hidden="0" customWidth="1"/>
    <x:col min="14" max="14" width="28.75" hidden="0" customWidth="1"/>
  </x:cols>
  <x:sheetData>
    <x:row r="1">
      <x:c r="A1" s="2" t="str">
        <x:v>Щоденні звіти відділів</x:v>
      </x:c>
      <x:c r="B1" s="2"/>
      <x:c r="C1" s="2"/>
      <x:c r="D1" s="2"/>
      <x:c r="E1" s="2"/>
      <x:c r="F1" s="2"/>
      <x:c r="G1" s="2"/>
      <x:c r="H1" s="2"/>
      <x:c r="I1" s="1"/>
      <x:c r="J1" s="1"/>
      <x:c r="K1" s="1"/>
      <x:c r="L1" s="1"/>
      <x:c r="M1" s="1"/>
      <x:c r="N1" s="1"/>
    </x:row>
    <x:row r="2">
      <x:c r="A2" s="3" t="str">
        <x:v>ПРИКЛАД: всі дані та ролі вигадані.</x:v>
      </x:c>
      <x:c r="B2" s="3"/>
      <x:c r="C2" s="3"/>
      <x:c r="D2" s="3"/>
      <x:c r="E2" s="3"/>
      <x:c r="F2" s="3"/>
      <x:c r="G2" s="3"/>
      <x:c r="H2" s="3"/>
      <x:c r="I2" s="1"/>
      <x:c r="J2" s="1"/>
      <x:c r="K2" s="1"/>
      <x:c r="L2" s="1"/>
      <x:c r="M2" s="1"/>
      <x:c r="N2" s="1"/>
    </x:row>
    <x:row r="3">
      <x:c r="A3" s="1"/>
      <x:c r="B3" s="1"/>
      <x:c r="C3" s="1"/>
      <x:c r="D3" s="1"/>
      <x:c r="E3" s="1"/>
      <x:c r="F3" s="1"/>
      <x:c r="G3" s="1"/>
      <x:c r="H3" s="1"/>
      <x:c r="I3" s="1"/>
      <x:c r="J3" s="1"/>
      <x:c r="K3" s="1"/>
      <x:c r="L3" s="1"/>
      <x:c r="M3" s="1"/>
      <x:c r="N3" s="1"/>
    </x:row>
    <x:row r="4" ht="34" customHeight="1">
      <x:c r="A4" s="10" t="str">
        <x:v>Відділ</x:v>
      </x:c>
      <x:c r="B4" s="10" t="str">
        <x:f>IF('Налаштування'!J7="Готово",'Налаштування'!I7,"")</x:f>
        <x:v>Продажі</x:v>
      </x:c>
      <x:c r="C4" s="10" t="str">
        <x:f>IF('Налаштування'!J8="Готово",'Налаштування'!I8,"")</x:f>
        <x:v>Маркетинг</x:v>
      </x:c>
      <x:c r="D4" s="10" t="str">
        <x:f>IF('Налаштування'!J9="Готово",'Налаштування'!I9,"")</x:f>
        <x:v>Операції</x:v>
      </x:c>
      <x:c r="E4" s="10" t="str">
        <x:f>IF('Налаштування'!J10="Готово",'Налаштування'!I10,"")</x:f>
      </x:c>
      <x:c r="F4" s="10" t="str">
        <x:f>IF('Налаштування'!J11="Готово",'Налаштування'!I11,"")</x:f>
      </x:c>
      <x:c r="G4" s="10" t="str">
        <x:f>IF('Налаштування'!J12="Готово",'Налаштування'!I12,"")</x:f>
      </x:c>
      <x:c r="H4" s="10" t="str">
        <x:f>IF('Налаштування'!J13="Готово",'Налаштування'!I13,"")</x:f>
      </x:c>
      <x:c r="I4" s="10" t="str">
        <x:f>IF('Налаштування'!J14="Готово",'Налаштування'!I14,"")</x:f>
      </x:c>
      <x:c r="J4" s="10" t="str">
        <x:f>IF('Налаштування'!J15="Готово",'Налаштування'!I15,"")</x:f>
      </x:c>
      <x:c r="K4" s="10" t="str">
        <x:f>IF('Налаштування'!J16="Готово",'Налаштування'!I16,"")</x:f>
      </x:c>
      <x:c r="L4" s="10" t="str">
        <x:f>IF('Налаштування'!J17="Готово",'Налаштування'!I17,"")</x:f>
      </x:c>
      <x:c r="M4" s="10" t="str">
        <x:f>IF('Налаштування'!J18="Готово",'Налаштування'!I18,"")</x:f>
      </x:c>
      <x:c r="N4" s="10"/>
    </x:row>
    <x:row r="5">
      <x:c r="A5" s="1" t="str">
        <x:v>Одна клітинка: короткий підсумок, проблема та наступна дія. Порожньо означає звіт не подано.</x:v>
      </x:c>
      <x:c r="B5" s="1"/>
      <x:c r="C5" s="1"/>
      <x:c r="D5" s="1"/>
      <x:c r="E5" s="1"/>
      <x:c r="F5" s="1"/>
      <x:c r="G5" s="1"/>
      <x:c r="H5" s="1"/>
      <x:c r="I5" s="1"/>
      <x:c r="J5" s="1"/>
      <x:c r="K5" s="1"/>
      <x:c r="L5" s="1"/>
      <x:c r="M5" s="1"/>
      <x:c r="N5" s="1"/>
    </x:row>
    <x:row r="6" ht="38" customHeight="1">
      <x:c r="A6" s="8" t="str">
        <x:v>Дата</x:v>
      </x:c>
      <x:c r="B6" s="8" t="str">
        <x:v>D01</x:v>
      </x:c>
      <x:c r="C6" s="8" t="str">
        <x:v>D02</x:v>
      </x:c>
      <x:c r="D6" s="8" t="str">
        <x:v>D03</x:v>
      </x:c>
      <x:c r="E6" s="8" t="str">
        <x:v>D04</x:v>
      </x:c>
      <x:c r="F6" s="8" t="str">
        <x:v>D05</x:v>
      </x:c>
      <x:c r="G6" s="8" t="str">
        <x:v>D06</x:v>
      </x:c>
      <x:c r="H6" s="8" t="str">
        <x:v>D07</x:v>
      </x:c>
      <x:c r="I6" s="8" t="str">
        <x:v>D08</x:v>
      </x:c>
      <x:c r="J6" s="8" t="str">
        <x:v>D09</x:v>
      </x:c>
      <x:c r="K6" s="8" t="str">
        <x:v>D10</x:v>
      </x:c>
      <x:c r="L6" s="8" t="str">
        <x:v>D11</x:v>
      </x:c>
      <x:c r="M6" s="8" t="str">
        <x:v>D12</x:v>
      </x:c>
      <x:c r="N6" s="8" t="str">
        <x:v>Перевірка</x:v>
      </x:c>
    </x:row>
    <x:row r="7" ht="36" customHeight="1">
      <x:c r="A7" s="14" t="n">
        <x:f>IF('Налаштування'!$C$4&lt;&gt;"Готово","",IF(YEAR(DATE('Налаштування'!$B$4,1,1))='Налаштування'!$B$4,DATE('Налаштування'!$B$4,1,1),""))</x:f>
        <x:v>46023</x:v>
      </x:c>
      <x:c r="B7" s="11"/>
      <x:c r="C7" s="11"/>
      <x:c r="D7" s="11"/>
      <x:c r="E7" s="11"/>
      <x:c r="F7" s="11"/>
      <x:c r="G7" s="11"/>
      <x:c r="H7" s="11"/>
      <x:c r="I7" s="11"/>
      <x:c r="J7" s="11"/>
      <x:c r="K7" s="11"/>
      <x:c r="L7" s="11"/>
      <x:c r="M7" s="11"/>
      <x:c r="N7" s="9" t="str">
        <x:f>IF(COUNTA(B7:M7)=0,"",IF(A7="","Дата поза роком",IF(OR(AND(LEN(B7)&gt;0,OR(NOT(ISTEXT(B7)),LEN(TRIM(B7))=0)),AND(LEN(C7)&gt;0,OR(NOT(ISTEXT(C7)),LEN(TRIM(C7))=0)),AND(LEN(D7)&gt;0,OR(NOT(ISTEXT(D7)),LEN(TRIM(D7))=0)),AND(LEN(E7)&gt;0,OR(NOT(ISTEXT(E7)),LEN(TRIM(E7))=0)),AND(LEN(F7)&gt;0,OR(NOT(ISTEXT(F7)),LEN(TRIM(F7))=0)),AND(LEN(G7)&gt;0,OR(NOT(ISTEXT(G7)),LEN(TRIM(G7))=0)),AND(LEN(H7)&gt;0,OR(NOT(ISTEXT(H7)),LEN(TRIM(H7))=0)),AND(LEN(I7)&gt;0,OR(NOT(ISTEXT(I7)),LEN(TRIM(I7))=0)),AND(LEN(J7)&gt;0,OR(NOT(ISTEXT(J7)),LEN(TRIM(J7))=0)),AND(LEN(K7)&gt;0,OR(NOT(ISTEXT(K7)),LEN(TRIM(K7))=0)),AND(LEN(L7)&gt;0,OR(NOT(ISTEXT(L7)),LEN(TRIM(L7))=0)),AND(LEN(M7)&gt;0,OR(NOT(ISTEXT(M7)),LEN(TRIM(M7))=0))),"Перевірте текст",IF(OR(AND(LEN(B7)&gt;0,'Налаштування'!J7&lt;&gt;"Готово"),AND(LEN(C7)&gt;0,'Налаштування'!J8&lt;&gt;"Готово"),AND(LEN(D7)&gt;0,'Налаштування'!J9&lt;&gt;"Готово"),AND(LEN(E7)&gt;0,'Налаштування'!J10&lt;&gt;"Готово"),AND(LEN(F7)&gt;0,'Налаштування'!J11&lt;&gt;"Готово"),AND(LEN(G7)&gt;0,'Налаштування'!J12&lt;&gt;"Готово"),AND(LEN(H7)&gt;0,'Налаштування'!J13&lt;&gt;"Готово"),AND(LEN(I7)&gt;0,'Налаштування'!J14&lt;&gt;"Готово"),AND(LEN(J7)&gt;0,'Налаштування'!J15&lt;&gt;"Готово"),AND(LEN(K7)&gt;0,'Налаштування'!J16&lt;&gt;"Готово"),AND(LEN(L7)&gt;0,'Налаштування'!J17&lt;&gt;"Готово"),AND(LEN(M7)&gt;0,'Налаштування'!J18&lt;&gt;"Готово")),"Відділ не налаштовано","Готово"))))</x:f>
      </x:c>
    </x:row>
    <x:row r="8" ht="36" customHeight="1">
      <x:c r="A8" s="14" t="n">
        <x:f>IF('Налаштування'!$C$4&lt;&gt;"Готово","",IF(YEAR(DATE('Налаштування'!$B$4,1,2))='Налаштування'!$B$4,DATE('Налаштування'!$B$4,1,2),""))</x:f>
        <x:v>46024</x:v>
      </x:c>
      <x:c r="B8" s="11"/>
      <x:c r="C8" s="11"/>
      <x:c r="D8" s="11"/>
      <x:c r="E8" s="11"/>
      <x:c r="F8" s="11"/>
      <x:c r="G8" s="11"/>
      <x:c r="H8" s="11"/>
      <x:c r="I8" s="11"/>
      <x:c r="J8" s="11"/>
      <x:c r="K8" s="11"/>
      <x:c r="L8" s="11"/>
      <x:c r="M8" s="11"/>
      <x:c r="N8" s="9" t="str">
        <x:f>IF(COUNTA(B8:M8)=0,"",IF(A8="","Дата поза роком",IF(OR(AND(LEN(B8)&gt;0,OR(NOT(ISTEXT(B8)),LEN(TRIM(B8))=0)),AND(LEN(C8)&gt;0,OR(NOT(ISTEXT(C8)),LEN(TRIM(C8))=0)),AND(LEN(D8)&gt;0,OR(NOT(ISTEXT(D8)),LEN(TRIM(D8))=0)),AND(LEN(E8)&gt;0,OR(NOT(ISTEXT(E8)),LEN(TRIM(E8))=0)),AND(LEN(F8)&gt;0,OR(NOT(ISTEXT(F8)),LEN(TRIM(F8))=0)),AND(LEN(G8)&gt;0,OR(NOT(ISTEXT(G8)),LEN(TRIM(G8))=0)),AND(LEN(H8)&gt;0,OR(NOT(ISTEXT(H8)),LEN(TRIM(H8))=0)),AND(LEN(I8)&gt;0,OR(NOT(ISTEXT(I8)),LEN(TRIM(I8))=0)),AND(LEN(J8)&gt;0,OR(NOT(ISTEXT(J8)),LEN(TRIM(J8))=0)),AND(LEN(K8)&gt;0,OR(NOT(ISTEXT(K8)),LEN(TRIM(K8))=0)),AND(LEN(L8)&gt;0,OR(NOT(ISTEXT(L8)),LEN(TRIM(L8))=0)),AND(LEN(M8)&gt;0,OR(NOT(ISTEXT(M8)),LEN(TRIM(M8))=0))),"Перевірте текст",IF(OR(AND(LEN(B8)&gt;0,'Налаштування'!J7&lt;&gt;"Готово"),AND(LEN(C8)&gt;0,'Налаштування'!J8&lt;&gt;"Готово"),AND(LEN(D8)&gt;0,'Налаштування'!J9&lt;&gt;"Готово"),AND(LEN(E8)&gt;0,'Налаштування'!J10&lt;&gt;"Готово"),AND(LEN(F8)&gt;0,'Налаштування'!J11&lt;&gt;"Готово"),AND(LEN(G8)&gt;0,'Налаштування'!J12&lt;&gt;"Готово"),AND(LEN(H8)&gt;0,'Налаштування'!J13&lt;&gt;"Готово"),AND(LEN(I8)&gt;0,'Налаштування'!J14&lt;&gt;"Готово"),AND(LEN(J8)&gt;0,'Налаштування'!J15&lt;&gt;"Готово"),AND(LEN(K8)&gt;0,'Налаштування'!J16&lt;&gt;"Готово"),AND(LEN(L8)&gt;0,'Налаштування'!J17&lt;&gt;"Готово"),AND(LEN(M8)&gt;0,'Налаштування'!J18&lt;&gt;"Готово")),"Відділ не налаштовано","Готово"))))</x:f>
      </x:c>
    </x:row>
    <x:row r="9" ht="36" customHeight="1">
      <x:c r="A9" s="14" t="n">
        <x:f>IF('Налаштування'!$C$4&lt;&gt;"Готово","",IF(YEAR(DATE('Налаштування'!$B$4,1,3))='Налаштування'!$B$4,DATE('Налаштування'!$B$4,1,3),""))</x:f>
        <x:v>46025</x:v>
      </x:c>
      <x:c r="B9" s="11"/>
      <x:c r="C9" s="11"/>
      <x:c r="D9" s="11"/>
      <x:c r="E9" s="11"/>
      <x:c r="F9" s="11"/>
      <x:c r="G9" s="11"/>
      <x:c r="H9" s="11"/>
      <x:c r="I9" s="11"/>
      <x:c r="J9" s="11"/>
      <x:c r="K9" s="11"/>
      <x:c r="L9" s="11"/>
      <x:c r="M9" s="11"/>
      <x:c r="N9" s="9" t="str">
        <x:f>IF(COUNTA(B9:M9)=0,"",IF(A9="","Дата поза роком",IF(OR(AND(LEN(B9)&gt;0,OR(NOT(ISTEXT(B9)),LEN(TRIM(B9))=0)),AND(LEN(C9)&gt;0,OR(NOT(ISTEXT(C9)),LEN(TRIM(C9))=0)),AND(LEN(D9)&gt;0,OR(NOT(ISTEXT(D9)),LEN(TRIM(D9))=0)),AND(LEN(E9)&gt;0,OR(NOT(ISTEXT(E9)),LEN(TRIM(E9))=0)),AND(LEN(F9)&gt;0,OR(NOT(ISTEXT(F9)),LEN(TRIM(F9))=0)),AND(LEN(G9)&gt;0,OR(NOT(ISTEXT(G9)),LEN(TRIM(G9))=0)),AND(LEN(H9)&gt;0,OR(NOT(ISTEXT(H9)),LEN(TRIM(H9))=0)),AND(LEN(I9)&gt;0,OR(NOT(ISTEXT(I9)),LEN(TRIM(I9))=0)),AND(LEN(J9)&gt;0,OR(NOT(ISTEXT(J9)),LEN(TRIM(J9))=0)),AND(LEN(K9)&gt;0,OR(NOT(ISTEXT(K9)),LEN(TRIM(K9))=0)),AND(LEN(L9)&gt;0,OR(NOT(ISTEXT(L9)),LEN(TRIM(L9))=0)),AND(LEN(M9)&gt;0,OR(NOT(ISTEXT(M9)),LEN(TRIM(M9))=0))),"Перевірте текст",IF(OR(AND(LEN(B9)&gt;0,'Налаштування'!J7&lt;&gt;"Готово"),AND(LEN(C9)&gt;0,'Налаштування'!J8&lt;&gt;"Готово"),AND(LEN(D9)&gt;0,'Налаштування'!J9&lt;&gt;"Готово"),AND(LEN(E9)&gt;0,'Налаштування'!J10&lt;&gt;"Готово"),AND(LEN(F9)&gt;0,'Налаштування'!J11&lt;&gt;"Готово"),AND(LEN(G9)&gt;0,'Налаштування'!J12&lt;&gt;"Готово"),AND(LEN(H9)&gt;0,'Налаштування'!J13&lt;&gt;"Готово"),AND(LEN(I9)&gt;0,'Налаштування'!J14&lt;&gt;"Готово"),AND(LEN(J9)&gt;0,'Налаштування'!J15&lt;&gt;"Готово"),AND(LEN(K9)&gt;0,'Налаштування'!J16&lt;&gt;"Готово"),AND(LEN(L9)&gt;0,'Налаштування'!J17&lt;&gt;"Готово"),AND(LEN(M9)&gt;0,'Налаштування'!J18&lt;&gt;"Готово")),"Відділ не налаштовано","Готово"))))</x:f>
      </x:c>
    </x:row>
    <x:row r="10" ht="36" customHeight="1">
      <x:c r="A10" s="14" t="n">
        <x:f>IF('Налаштування'!$C$4&lt;&gt;"Готово","",IF(YEAR(DATE('Налаштування'!$B$4,1,4))='Налаштування'!$B$4,DATE('Налаштування'!$B$4,1,4),""))</x:f>
        <x:v>46026</x:v>
      </x:c>
      <x:c r="B10" s="11"/>
      <x:c r="C10" s="11"/>
      <x:c r="D10" s="11"/>
      <x:c r="E10" s="11"/>
      <x:c r="F10" s="11"/>
      <x:c r="G10" s="11"/>
      <x:c r="H10" s="11"/>
      <x:c r="I10" s="11"/>
      <x:c r="J10" s="11"/>
      <x:c r="K10" s="11"/>
      <x:c r="L10" s="11"/>
      <x:c r="M10" s="11"/>
      <x:c r="N10" s="9" t="str">
        <x:f>IF(COUNTA(B10:M10)=0,"",IF(A10="","Дата поза роком",IF(OR(AND(LEN(B10)&gt;0,OR(NOT(ISTEXT(B10)),LEN(TRIM(B10))=0)),AND(LEN(C10)&gt;0,OR(NOT(ISTEXT(C10)),LEN(TRIM(C10))=0)),AND(LEN(D10)&gt;0,OR(NOT(ISTEXT(D10)),LEN(TRIM(D10))=0)),AND(LEN(E10)&gt;0,OR(NOT(ISTEXT(E10)),LEN(TRIM(E10))=0)),AND(LEN(F10)&gt;0,OR(NOT(ISTEXT(F10)),LEN(TRIM(F10))=0)),AND(LEN(G10)&gt;0,OR(NOT(ISTEXT(G10)),LEN(TRIM(G10))=0)),AND(LEN(H10)&gt;0,OR(NOT(ISTEXT(H10)),LEN(TRIM(H10))=0)),AND(LEN(I10)&gt;0,OR(NOT(ISTEXT(I10)),LEN(TRIM(I10))=0)),AND(LEN(J10)&gt;0,OR(NOT(ISTEXT(J10)),LEN(TRIM(J10))=0)),AND(LEN(K10)&gt;0,OR(NOT(ISTEXT(K10)),LEN(TRIM(K10))=0)),AND(LEN(L10)&gt;0,OR(NOT(ISTEXT(L10)),LEN(TRIM(L10))=0)),AND(LEN(M10)&gt;0,OR(NOT(ISTEXT(M10)),LEN(TRIM(M10))=0))),"Перевірте текст",IF(OR(AND(LEN(B10)&gt;0,'Налаштування'!J7&lt;&gt;"Готово"),AND(LEN(C10)&gt;0,'Налаштування'!J8&lt;&gt;"Готово"),AND(LEN(D10)&gt;0,'Налаштування'!J9&lt;&gt;"Готово"),AND(LEN(E10)&gt;0,'Налаштування'!J10&lt;&gt;"Готово"),AND(LEN(F10)&gt;0,'Налаштування'!J11&lt;&gt;"Готово"),AND(LEN(G10)&gt;0,'Налаштування'!J12&lt;&gt;"Готово"),AND(LEN(H10)&gt;0,'Налаштування'!J13&lt;&gt;"Готово"),AND(LEN(I10)&gt;0,'Налаштування'!J14&lt;&gt;"Готово"),AND(LEN(J10)&gt;0,'Налаштування'!J15&lt;&gt;"Готово"),AND(LEN(K10)&gt;0,'Налаштування'!J16&lt;&gt;"Готово"),AND(LEN(L10)&gt;0,'Налаштування'!J17&lt;&gt;"Готово"),AND(LEN(M10)&gt;0,'Налаштування'!J18&lt;&gt;"Готово")),"Відділ не налаштовано","Готово"))))</x:f>
      </x:c>
    </x:row>
    <x:row r="11" ht="36" customHeight="1">
      <x:c r="A11" s="14" t="n">
        <x:f>IF('Налаштування'!$C$4&lt;&gt;"Готово","",IF(YEAR(DATE('Налаштування'!$B$4,1,5))='Налаштування'!$B$4,DATE('Налаштування'!$B$4,1,5),""))</x:f>
        <x:v>46027</x:v>
      </x:c>
      <x:c r="B11" s="11"/>
      <x:c r="C11" s="11"/>
      <x:c r="D11" s="11"/>
      <x:c r="E11" s="11"/>
      <x:c r="F11" s="11"/>
      <x:c r="G11" s="11"/>
      <x:c r="H11" s="11"/>
      <x:c r="I11" s="11"/>
      <x:c r="J11" s="11"/>
      <x:c r="K11" s="11"/>
      <x:c r="L11" s="11"/>
      <x:c r="M11" s="11"/>
      <x:c r="N11" s="9" t="str">
        <x:f>IF(COUNTA(B11:M11)=0,"",IF(A11="","Дата поза роком",IF(OR(AND(LEN(B11)&gt;0,OR(NOT(ISTEXT(B11)),LEN(TRIM(B11))=0)),AND(LEN(C11)&gt;0,OR(NOT(ISTEXT(C11)),LEN(TRIM(C11))=0)),AND(LEN(D11)&gt;0,OR(NOT(ISTEXT(D11)),LEN(TRIM(D11))=0)),AND(LEN(E11)&gt;0,OR(NOT(ISTEXT(E11)),LEN(TRIM(E11))=0)),AND(LEN(F11)&gt;0,OR(NOT(ISTEXT(F11)),LEN(TRIM(F11))=0)),AND(LEN(G11)&gt;0,OR(NOT(ISTEXT(G11)),LEN(TRIM(G11))=0)),AND(LEN(H11)&gt;0,OR(NOT(ISTEXT(H11)),LEN(TRIM(H11))=0)),AND(LEN(I11)&gt;0,OR(NOT(ISTEXT(I11)),LEN(TRIM(I11))=0)),AND(LEN(J11)&gt;0,OR(NOT(ISTEXT(J11)),LEN(TRIM(J11))=0)),AND(LEN(K11)&gt;0,OR(NOT(ISTEXT(K11)),LEN(TRIM(K11))=0)),AND(LEN(L11)&gt;0,OR(NOT(ISTEXT(L11)),LEN(TRIM(L11))=0)),AND(LEN(M11)&gt;0,OR(NOT(ISTEXT(M11)),LEN(TRIM(M11))=0))),"Перевірте текст",IF(OR(AND(LEN(B11)&gt;0,'Налаштування'!J7&lt;&gt;"Готово"),AND(LEN(C11)&gt;0,'Налаштування'!J8&lt;&gt;"Готово"),AND(LEN(D11)&gt;0,'Налаштування'!J9&lt;&gt;"Готово"),AND(LEN(E11)&gt;0,'Налаштування'!J10&lt;&gt;"Готово"),AND(LEN(F11)&gt;0,'Налаштування'!J11&lt;&gt;"Готово"),AND(LEN(G11)&gt;0,'Налаштування'!J12&lt;&gt;"Готово"),AND(LEN(H11)&gt;0,'Налаштування'!J13&lt;&gt;"Готово"),AND(LEN(I11)&gt;0,'Налаштування'!J14&lt;&gt;"Готово"),AND(LEN(J11)&gt;0,'Налаштування'!J15&lt;&gt;"Готово"),AND(LEN(K11)&gt;0,'Налаштування'!J16&lt;&gt;"Готово"),AND(LEN(L11)&gt;0,'Налаштування'!J17&lt;&gt;"Готово"),AND(LEN(M11)&gt;0,'Налаштування'!J18&lt;&gt;"Готово")),"Відділ не налаштовано","Готово"))))</x:f>
      </x:c>
    </x:row>
    <x:row r="12" ht="36" customHeight="1">
      <x:c r="A12" s="14" t="n">
        <x:f>IF('Налаштування'!$C$4&lt;&gt;"Готово","",IF(YEAR(DATE('Налаштування'!$B$4,1,6))='Налаштування'!$B$4,DATE('Налаштування'!$B$4,1,6),""))</x:f>
        <x:v>46028</x:v>
      </x:c>
      <x:c r="B12" s="11"/>
      <x:c r="C12" s="11"/>
      <x:c r="D12" s="11"/>
      <x:c r="E12" s="11"/>
      <x:c r="F12" s="11"/>
      <x:c r="G12" s="11"/>
      <x:c r="H12" s="11"/>
      <x:c r="I12" s="11"/>
      <x:c r="J12" s="11"/>
      <x:c r="K12" s="11"/>
      <x:c r="L12" s="11"/>
      <x:c r="M12" s="11"/>
      <x:c r="N12" s="9" t="str">
        <x:f>IF(COUNTA(B12:M12)=0,"",IF(A12="","Дата поза роком",IF(OR(AND(LEN(B12)&gt;0,OR(NOT(ISTEXT(B12)),LEN(TRIM(B12))=0)),AND(LEN(C12)&gt;0,OR(NOT(ISTEXT(C12)),LEN(TRIM(C12))=0)),AND(LEN(D12)&gt;0,OR(NOT(ISTEXT(D12)),LEN(TRIM(D12))=0)),AND(LEN(E12)&gt;0,OR(NOT(ISTEXT(E12)),LEN(TRIM(E12))=0)),AND(LEN(F12)&gt;0,OR(NOT(ISTEXT(F12)),LEN(TRIM(F12))=0)),AND(LEN(G12)&gt;0,OR(NOT(ISTEXT(G12)),LEN(TRIM(G12))=0)),AND(LEN(H12)&gt;0,OR(NOT(ISTEXT(H12)),LEN(TRIM(H12))=0)),AND(LEN(I12)&gt;0,OR(NOT(ISTEXT(I12)),LEN(TRIM(I12))=0)),AND(LEN(J12)&gt;0,OR(NOT(ISTEXT(J12)),LEN(TRIM(J12))=0)),AND(LEN(K12)&gt;0,OR(NOT(ISTEXT(K12)),LEN(TRIM(K12))=0)),AND(LEN(L12)&gt;0,OR(NOT(ISTEXT(L12)),LEN(TRIM(L12))=0)),AND(LEN(M12)&gt;0,OR(NOT(ISTEXT(M12)),LEN(TRIM(M12))=0))),"Перевірте текст",IF(OR(AND(LEN(B12)&gt;0,'Налаштування'!J7&lt;&gt;"Готово"),AND(LEN(C12)&gt;0,'Налаштування'!J8&lt;&gt;"Готово"),AND(LEN(D12)&gt;0,'Налаштування'!J9&lt;&gt;"Готово"),AND(LEN(E12)&gt;0,'Налаштування'!J10&lt;&gt;"Готово"),AND(LEN(F12)&gt;0,'Налаштування'!J11&lt;&gt;"Готово"),AND(LEN(G12)&gt;0,'Налаштування'!J12&lt;&gt;"Готово"),AND(LEN(H12)&gt;0,'Налаштування'!J13&lt;&gt;"Готово"),AND(LEN(I12)&gt;0,'Налаштування'!J14&lt;&gt;"Готово"),AND(LEN(J12)&gt;0,'Налаштування'!J15&lt;&gt;"Готово"),AND(LEN(K12)&gt;0,'Налаштування'!J16&lt;&gt;"Готово"),AND(LEN(L12)&gt;0,'Налаштування'!J17&lt;&gt;"Готово"),AND(LEN(M12)&gt;0,'Налаштування'!J18&lt;&gt;"Готово")),"Відділ не налаштовано","Готово"))))</x:f>
      </x:c>
    </x:row>
    <x:row r="13" ht="36" customHeight="1">
      <x:c r="A13" s="14" t="n">
        <x:f>IF('Налаштування'!$C$4&lt;&gt;"Готово","",IF(YEAR(DATE('Налаштування'!$B$4,1,7))='Налаштування'!$B$4,DATE('Налаштування'!$B$4,1,7),""))</x:f>
        <x:v>46029</x:v>
      </x:c>
      <x:c r="B13" s="11"/>
      <x:c r="C13" s="11"/>
      <x:c r="D13" s="11"/>
      <x:c r="E13" s="11"/>
      <x:c r="F13" s="11"/>
      <x:c r="G13" s="11"/>
      <x:c r="H13" s="11"/>
      <x:c r="I13" s="11"/>
      <x:c r="J13" s="11"/>
      <x:c r="K13" s="11"/>
      <x:c r="L13" s="11"/>
      <x:c r="M13" s="11"/>
      <x:c r="N13" s="9" t="str">
        <x:f>IF(COUNTA(B13:M13)=0,"",IF(A13="","Дата поза роком",IF(OR(AND(LEN(B13)&gt;0,OR(NOT(ISTEXT(B13)),LEN(TRIM(B13))=0)),AND(LEN(C13)&gt;0,OR(NOT(ISTEXT(C13)),LEN(TRIM(C13))=0)),AND(LEN(D13)&gt;0,OR(NOT(ISTEXT(D13)),LEN(TRIM(D13))=0)),AND(LEN(E13)&gt;0,OR(NOT(ISTEXT(E13)),LEN(TRIM(E13))=0)),AND(LEN(F13)&gt;0,OR(NOT(ISTEXT(F13)),LEN(TRIM(F13))=0)),AND(LEN(G13)&gt;0,OR(NOT(ISTEXT(G13)),LEN(TRIM(G13))=0)),AND(LEN(H13)&gt;0,OR(NOT(ISTEXT(H13)),LEN(TRIM(H13))=0)),AND(LEN(I13)&gt;0,OR(NOT(ISTEXT(I13)),LEN(TRIM(I13))=0)),AND(LEN(J13)&gt;0,OR(NOT(ISTEXT(J13)),LEN(TRIM(J13))=0)),AND(LEN(K13)&gt;0,OR(NOT(ISTEXT(K13)),LEN(TRIM(K13))=0)),AND(LEN(L13)&gt;0,OR(NOT(ISTEXT(L13)),LEN(TRIM(L13))=0)),AND(LEN(M13)&gt;0,OR(NOT(ISTEXT(M13)),LEN(TRIM(M13))=0))),"Перевірте текст",IF(OR(AND(LEN(B13)&gt;0,'Налаштування'!J7&lt;&gt;"Готово"),AND(LEN(C13)&gt;0,'Налаштування'!J8&lt;&gt;"Готово"),AND(LEN(D13)&gt;0,'Налаштування'!J9&lt;&gt;"Готово"),AND(LEN(E13)&gt;0,'Налаштування'!J10&lt;&gt;"Готово"),AND(LEN(F13)&gt;0,'Налаштування'!J11&lt;&gt;"Готово"),AND(LEN(G13)&gt;0,'Налаштування'!J12&lt;&gt;"Готово"),AND(LEN(H13)&gt;0,'Налаштування'!J13&lt;&gt;"Готово"),AND(LEN(I13)&gt;0,'Налаштування'!J14&lt;&gt;"Готово"),AND(LEN(J13)&gt;0,'Налаштування'!J15&lt;&gt;"Готово"),AND(LEN(K13)&gt;0,'Налаштування'!J16&lt;&gt;"Готово"),AND(LEN(L13)&gt;0,'Налаштування'!J17&lt;&gt;"Готово"),AND(LEN(M13)&gt;0,'Налаштування'!J18&lt;&gt;"Готово")),"Відділ не налаштовано","Готово"))))</x:f>
      </x:c>
    </x:row>
    <x:row r="14" ht="36" customHeight="1">
      <x:c r="A14" s="14" t="n">
        <x:f>IF('Налаштування'!$C$4&lt;&gt;"Готово","",IF(YEAR(DATE('Налаштування'!$B$4,1,8))='Налаштування'!$B$4,DATE('Налаштування'!$B$4,1,8),""))</x:f>
        <x:v>46030</x:v>
      </x:c>
      <x:c r="B14" s="11"/>
      <x:c r="C14" s="11"/>
      <x:c r="D14" s="11"/>
      <x:c r="E14" s="11"/>
      <x:c r="F14" s="11"/>
      <x:c r="G14" s="11"/>
      <x:c r="H14" s="11"/>
      <x:c r="I14" s="11"/>
      <x:c r="J14" s="11"/>
      <x:c r="K14" s="11"/>
      <x:c r="L14" s="11"/>
      <x:c r="M14" s="11"/>
      <x:c r="N14" s="9" t="str">
        <x:f>IF(COUNTA(B14:M14)=0,"",IF(A14="","Дата поза роком",IF(OR(AND(LEN(B14)&gt;0,OR(NOT(ISTEXT(B14)),LEN(TRIM(B14))=0)),AND(LEN(C14)&gt;0,OR(NOT(ISTEXT(C14)),LEN(TRIM(C14))=0)),AND(LEN(D14)&gt;0,OR(NOT(ISTEXT(D14)),LEN(TRIM(D14))=0)),AND(LEN(E14)&gt;0,OR(NOT(ISTEXT(E14)),LEN(TRIM(E14))=0)),AND(LEN(F14)&gt;0,OR(NOT(ISTEXT(F14)),LEN(TRIM(F14))=0)),AND(LEN(G14)&gt;0,OR(NOT(ISTEXT(G14)),LEN(TRIM(G14))=0)),AND(LEN(H14)&gt;0,OR(NOT(ISTEXT(H14)),LEN(TRIM(H14))=0)),AND(LEN(I14)&gt;0,OR(NOT(ISTEXT(I14)),LEN(TRIM(I14))=0)),AND(LEN(J14)&gt;0,OR(NOT(ISTEXT(J14)),LEN(TRIM(J14))=0)),AND(LEN(K14)&gt;0,OR(NOT(ISTEXT(K14)),LEN(TRIM(K14))=0)),AND(LEN(L14)&gt;0,OR(NOT(ISTEXT(L14)),LEN(TRIM(L14))=0)),AND(LEN(M14)&gt;0,OR(NOT(ISTEXT(M14)),LEN(TRIM(M14))=0))),"Перевірте текст",IF(OR(AND(LEN(B14)&gt;0,'Налаштування'!J7&lt;&gt;"Готово"),AND(LEN(C14)&gt;0,'Налаштування'!J8&lt;&gt;"Готово"),AND(LEN(D14)&gt;0,'Налаштування'!J9&lt;&gt;"Готово"),AND(LEN(E14)&gt;0,'Налаштування'!J10&lt;&gt;"Готово"),AND(LEN(F14)&gt;0,'Налаштування'!J11&lt;&gt;"Готово"),AND(LEN(G14)&gt;0,'Налаштування'!J12&lt;&gt;"Готово"),AND(LEN(H14)&gt;0,'Налаштування'!J13&lt;&gt;"Готово"),AND(LEN(I14)&gt;0,'Налаштування'!J14&lt;&gt;"Готово"),AND(LEN(J14)&gt;0,'Налаштування'!J15&lt;&gt;"Готово"),AND(LEN(K14)&gt;0,'Налаштування'!J16&lt;&gt;"Готово"),AND(LEN(L14)&gt;0,'Налаштування'!J17&lt;&gt;"Готово"),AND(LEN(M14)&gt;0,'Налаштування'!J18&lt;&gt;"Готово")),"Відділ не налаштовано","Готово"))))</x:f>
      </x:c>
    </x:row>
    <x:row r="15" ht="36" customHeight="1">
      <x:c r="A15" s="14" t="n">
        <x:f>IF('Налаштування'!$C$4&lt;&gt;"Готово","",IF(YEAR(DATE('Налаштування'!$B$4,1,9))='Налаштування'!$B$4,DATE('Налаштування'!$B$4,1,9),""))</x:f>
        <x:v>46031</x:v>
      </x:c>
      <x:c r="B15" s="11"/>
      <x:c r="C15" s="11"/>
      <x:c r="D15" s="11"/>
      <x:c r="E15" s="11"/>
      <x:c r="F15" s="11"/>
      <x:c r="G15" s="11"/>
      <x:c r="H15" s="11"/>
      <x:c r="I15" s="11"/>
      <x:c r="J15" s="11"/>
      <x:c r="K15" s="11"/>
      <x:c r="L15" s="11"/>
      <x:c r="M15" s="11"/>
      <x:c r="N15" s="9" t="str">
        <x:f>IF(COUNTA(B15:M15)=0,"",IF(A15="","Дата поза роком",IF(OR(AND(LEN(B15)&gt;0,OR(NOT(ISTEXT(B15)),LEN(TRIM(B15))=0)),AND(LEN(C15)&gt;0,OR(NOT(ISTEXT(C15)),LEN(TRIM(C15))=0)),AND(LEN(D15)&gt;0,OR(NOT(ISTEXT(D15)),LEN(TRIM(D15))=0)),AND(LEN(E15)&gt;0,OR(NOT(ISTEXT(E15)),LEN(TRIM(E15))=0)),AND(LEN(F15)&gt;0,OR(NOT(ISTEXT(F15)),LEN(TRIM(F15))=0)),AND(LEN(G15)&gt;0,OR(NOT(ISTEXT(G15)),LEN(TRIM(G15))=0)),AND(LEN(H15)&gt;0,OR(NOT(ISTEXT(H15)),LEN(TRIM(H15))=0)),AND(LEN(I15)&gt;0,OR(NOT(ISTEXT(I15)),LEN(TRIM(I15))=0)),AND(LEN(J15)&gt;0,OR(NOT(ISTEXT(J15)),LEN(TRIM(J15))=0)),AND(LEN(K15)&gt;0,OR(NOT(ISTEXT(K15)),LEN(TRIM(K15))=0)),AND(LEN(L15)&gt;0,OR(NOT(ISTEXT(L15)),LEN(TRIM(L15))=0)),AND(LEN(M15)&gt;0,OR(NOT(ISTEXT(M15)),LEN(TRIM(M15))=0))),"Перевірте текст",IF(OR(AND(LEN(B15)&gt;0,'Налаштування'!J7&lt;&gt;"Готово"),AND(LEN(C15)&gt;0,'Налаштування'!J8&lt;&gt;"Готово"),AND(LEN(D15)&gt;0,'Налаштування'!J9&lt;&gt;"Готово"),AND(LEN(E15)&gt;0,'Налаштування'!J10&lt;&gt;"Готово"),AND(LEN(F15)&gt;0,'Налаштування'!J11&lt;&gt;"Готово"),AND(LEN(G15)&gt;0,'Налаштування'!J12&lt;&gt;"Готово"),AND(LEN(H15)&gt;0,'Налаштування'!J13&lt;&gt;"Готово"),AND(LEN(I15)&gt;0,'Налаштування'!J14&lt;&gt;"Готово"),AND(LEN(J15)&gt;0,'Налаштування'!J15&lt;&gt;"Готово"),AND(LEN(K15)&gt;0,'Налаштування'!J16&lt;&gt;"Готово"),AND(LEN(L15)&gt;0,'Налаштування'!J17&lt;&gt;"Готово"),AND(LEN(M15)&gt;0,'Налаштування'!J18&lt;&gt;"Готово")),"Відділ не налаштовано","Готово"))))</x:f>
      </x:c>
    </x:row>
    <x:row r="16" ht="36" customHeight="1">
      <x:c r="A16" s="14" t="n">
        <x:f>IF('Налаштування'!$C$4&lt;&gt;"Готово","",IF(YEAR(DATE('Налаштування'!$B$4,1,10))='Налаштування'!$B$4,DATE('Налаштування'!$B$4,1,10),""))</x:f>
        <x:v>46032</x:v>
      </x:c>
      <x:c r="B16" s="11"/>
      <x:c r="C16" s="11"/>
      <x:c r="D16" s="11"/>
      <x:c r="E16" s="11"/>
      <x:c r="F16" s="11"/>
      <x:c r="G16" s="11"/>
      <x:c r="H16" s="11"/>
      <x:c r="I16" s="11"/>
      <x:c r="J16" s="11"/>
      <x:c r="K16" s="11"/>
      <x:c r="L16" s="11"/>
      <x:c r="M16" s="11"/>
      <x:c r="N16" s="9" t="str">
        <x:f>IF(COUNTA(B16:M16)=0,"",IF(A16="","Дата поза роком",IF(OR(AND(LEN(B16)&gt;0,OR(NOT(ISTEXT(B16)),LEN(TRIM(B16))=0)),AND(LEN(C16)&gt;0,OR(NOT(ISTEXT(C16)),LEN(TRIM(C16))=0)),AND(LEN(D16)&gt;0,OR(NOT(ISTEXT(D16)),LEN(TRIM(D16))=0)),AND(LEN(E16)&gt;0,OR(NOT(ISTEXT(E16)),LEN(TRIM(E16))=0)),AND(LEN(F16)&gt;0,OR(NOT(ISTEXT(F16)),LEN(TRIM(F16))=0)),AND(LEN(G16)&gt;0,OR(NOT(ISTEXT(G16)),LEN(TRIM(G16))=0)),AND(LEN(H16)&gt;0,OR(NOT(ISTEXT(H16)),LEN(TRIM(H16))=0)),AND(LEN(I16)&gt;0,OR(NOT(ISTEXT(I16)),LEN(TRIM(I16))=0)),AND(LEN(J16)&gt;0,OR(NOT(ISTEXT(J16)),LEN(TRIM(J16))=0)),AND(LEN(K16)&gt;0,OR(NOT(ISTEXT(K16)),LEN(TRIM(K16))=0)),AND(LEN(L16)&gt;0,OR(NOT(ISTEXT(L16)),LEN(TRIM(L16))=0)),AND(LEN(M16)&gt;0,OR(NOT(ISTEXT(M16)),LEN(TRIM(M16))=0))),"Перевірте текст",IF(OR(AND(LEN(B16)&gt;0,'Налаштування'!J7&lt;&gt;"Готово"),AND(LEN(C16)&gt;0,'Налаштування'!J8&lt;&gt;"Готово"),AND(LEN(D16)&gt;0,'Налаштування'!J9&lt;&gt;"Готово"),AND(LEN(E16)&gt;0,'Налаштування'!J10&lt;&gt;"Готово"),AND(LEN(F16)&gt;0,'Налаштування'!J11&lt;&gt;"Готово"),AND(LEN(G16)&gt;0,'Налаштування'!J12&lt;&gt;"Готово"),AND(LEN(H16)&gt;0,'Налаштування'!J13&lt;&gt;"Готово"),AND(LEN(I16)&gt;0,'Налаштування'!J14&lt;&gt;"Готово"),AND(LEN(J16)&gt;0,'Налаштування'!J15&lt;&gt;"Готово"),AND(LEN(K16)&gt;0,'Налаштування'!J16&lt;&gt;"Готово"),AND(LEN(L16)&gt;0,'Налаштування'!J17&lt;&gt;"Готово"),AND(LEN(M16)&gt;0,'Налаштування'!J18&lt;&gt;"Готово")),"Відділ не налаштовано","Готово"))))</x:f>
      </x:c>
    </x:row>
    <x:row r="17" ht="36" customHeight="1">
      <x:c r="A17" s="14" t="n">
        <x:f>IF('Налаштування'!$C$4&lt;&gt;"Готово","",IF(YEAR(DATE('Налаштування'!$B$4,1,11))='Налаштування'!$B$4,DATE('Налаштування'!$B$4,1,11),""))</x:f>
        <x:v>46033</x:v>
      </x:c>
      <x:c r="B17" s="11"/>
      <x:c r="C17" s="11"/>
      <x:c r="D17" s="11"/>
      <x:c r="E17" s="11"/>
      <x:c r="F17" s="11"/>
      <x:c r="G17" s="11"/>
      <x:c r="H17" s="11"/>
      <x:c r="I17" s="11"/>
      <x:c r="J17" s="11"/>
      <x:c r="K17" s="11"/>
      <x:c r="L17" s="11"/>
      <x:c r="M17" s="11"/>
      <x:c r="N17" s="9" t="str">
        <x:f>IF(COUNTA(B17:M17)=0,"",IF(A17="","Дата поза роком",IF(OR(AND(LEN(B17)&gt;0,OR(NOT(ISTEXT(B17)),LEN(TRIM(B17))=0)),AND(LEN(C17)&gt;0,OR(NOT(ISTEXT(C17)),LEN(TRIM(C17))=0)),AND(LEN(D17)&gt;0,OR(NOT(ISTEXT(D17)),LEN(TRIM(D17))=0)),AND(LEN(E17)&gt;0,OR(NOT(ISTEXT(E17)),LEN(TRIM(E17))=0)),AND(LEN(F17)&gt;0,OR(NOT(ISTEXT(F17)),LEN(TRIM(F17))=0)),AND(LEN(G17)&gt;0,OR(NOT(ISTEXT(G17)),LEN(TRIM(G17))=0)),AND(LEN(H17)&gt;0,OR(NOT(ISTEXT(H17)),LEN(TRIM(H17))=0)),AND(LEN(I17)&gt;0,OR(NOT(ISTEXT(I17)),LEN(TRIM(I17))=0)),AND(LEN(J17)&gt;0,OR(NOT(ISTEXT(J17)),LEN(TRIM(J17))=0)),AND(LEN(K17)&gt;0,OR(NOT(ISTEXT(K17)),LEN(TRIM(K17))=0)),AND(LEN(L17)&gt;0,OR(NOT(ISTEXT(L17)),LEN(TRIM(L17))=0)),AND(LEN(M17)&gt;0,OR(NOT(ISTEXT(M17)),LEN(TRIM(M17))=0))),"Перевірте текст",IF(OR(AND(LEN(B17)&gt;0,'Налаштування'!J7&lt;&gt;"Готово"),AND(LEN(C17)&gt;0,'Налаштування'!J8&lt;&gt;"Готово"),AND(LEN(D17)&gt;0,'Налаштування'!J9&lt;&gt;"Готово"),AND(LEN(E17)&gt;0,'Налаштування'!J10&lt;&gt;"Готово"),AND(LEN(F17)&gt;0,'Налаштування'!J11&lt;&gt;"Готово"),AND(LEN(G17)&gt;0,'Налаштування'!J12&lt;&gt;"Готово"),AND(LEN(H17)&gt;0,'Налаштування'!J13&lt;&gt;"Готово"),AND(LEN(I17)&gt;0,'Налаштування'!J14&lt;&gt;"Готово"),AND(LEN(J17)&gt;0,'Налаштування'!J15&lt;&gt;"Готово"),AND(LEN(K17)&gt;0,'Налаштування'!J16&lt;&gt;"Готово"),AND(LEN(L17)&gt;0,'Налаштування'!J17&lt;&gt;"Готово"),AND(LEN(M17)&gt;0,'Налаштування'!J18&lt;&gt;"Готово")),"Відділ не налаштовано","Готово"))))</x:f>
      </x:c>
    </x:row>
    <x:row r="18" ht="36" customHeight="1">
      <x:c r="A18" s="14" t="n">
        <x:f>IF('Налаштування'!$C$4&lt;&gt;"Готово","",IF(YEAR(DATE('Налаштування'!$B$4,1,12))='Налаштування'!$B$4,DATE('Налаштування'!$B$4,1,12),""))</x:f>
        <x:v>46034</x:v>
      </x:c>
      <x:c r="B18" s="11"/>
      <x:c r="C18" s="11"/>
      <x:c r="D18" s="11"/>
      <x:c r="E18" s="11"/>
      <x:c r="F18" s="11"/>
      <x:c r="G18" s="11"/>
      <x:c r="H18" s="11"/>
      <x:c r="I18" s="11"/>
      <x:c r="J18" s="11"/>
      <x:c r="K18" s="11"/>
      <x:c r="L18" s="11"/>
      <x:c r="M18" s="11"/>
      <x:c r="N18" s="9" t="str">
        <x:f>IF(COUNTA(B18:M18)=0,"",IF(A18="","Дата поза роком",IF(OR(AND(LEN(B18)&gt;0,OR(NOT(ISTEXT(B18)),LEN(TRIM(B18))=0)),AND(LEN(C18)&gt;0,OR(NOT(ISTEXT(C18)),LEN(TRIM(C18))=0)),AND(LEN(D18)&gt;0,OR(NOT(ISTEXT(D18)),LEN(TRIM(D18))=0)),AND(LEN(E18)&gt;0,OR(NOT(ISTEXT(E18)),LEN(TRIM(E18))=0)),AND(LEN(F18)&gt;0,OR(NOT(ISTEXT(F18)),LEN(TRIM(F18))=0)),AND(LEN(G18)&gt;0,OR(NOT(ISTEXT(G18)),LEN(TRIM(G18))=0)),AND(LEN(H18)&gt;0,OR(NOT(ISTEXT(H18)),LEN(TRIM(H18))=0)),AND(LEN(I18)&gt;0,OR(NOT(ISTEXT(I18)),LEN(TRIM(I18))=0)),AND(LEN(J18)&gt;0,OR(NOT(ISTEXT(J18)),LEN(TRIM(J18))=0)),AND(LEN(K18)&gt;0,OR(NOT(ISTEXT(K18)),LEN(TRIM(K18))=0)),AND(LEN(L18)&gt;0,OR(NOT(ISTEXT(L18)),LEN(TRIM(L18))=0)),AND(LEN(M18)&gt;0,OR(NOT(ISTEXT(M18)),LEN(TRIM(M18))=0))),"Перевірте текст",IF(OR(AND(LEN(B18)&gt;0,'Налаштування'!J7&lt;&gt;"Готово"),AND(LEN(C18)&gt;0,'Налаштування'!J8&lt;&gt;"Готово"),AND(LEN(D18)&gt;0,'Налаштування'!J9&lt;&gt;"Готово"),AND(LEN(E18)&gt;0,'Налаштування'!J10&lt;&gt;"Готово"),AND(LEN(F18)&gt;0,'Налаштування'!J11&lt;&gt;"Готово"),AND(LEN(G18)&gt;0,'Налаштування'!J12&lt;&gt;"Готово"),AND(LEN(H18)&gt;0,'Налаштування'!J13&lt;&gt;"Готово"),AND(LEN(I18)&gt;0,'Налаштування'!J14&lt;&gt;"Готово"),AND(LEN(J18)&gt;0,'Налаштування'!J15&lt;&gt;"Готово"),AND(LEN(K18)&gt;0,'Налаштування'!J16&lt;&gt;"Готово"),AND(LEN(L18)&gt;0,'Налаштування'!J17&lt;&gt;"Готово"),AND(LEN(M18)&gt;0,'Налаштування'!J18&lt;&gt;"Готово")),"Відділ не налаштовано","Готово"))))</x:f>
      </x:c>
    </x:row>
    <x:row r="19" ht="36" customHeight="1">
      <x:c r="A19" s="14" t="n">
        <x:f>IF('Налаштування'!$C$4&lt;&gt;"Готово","",IF(YEAR(DATE('Налаштування'!$B$4,1,13))='Налаштування'!$B$4,DATE('Налаштування'!$B$4,1,13),""))</x:f>
        <x:v>46035</x:v>
      </x:c>
      <x:c r="B19" s="11"/>
      <x:c r="C19" s="11"/>
      <x:c r="D19" s="11"/>
      <x:c r="E19" s="11"/>
      <x:c r="F19" s="11"/>
      <x:c r="G19" s="11"/>
      <x:c r="H19" s="11"/>
      <x:c r="I19" s="11"/>
      <x:c r="J19" s="11"/>
      <x:c r="K19" s="11"/>
      <x:c r="L19" s="11"/>
      <x:c r="M19" s="11"/>
      <x:c r="N19" s="9" t="str">
        <x:f>IF(COUNTA(B19:M19)=0,"",IF(A19="","Дата поза роком",IF(OR(AND(LEN(B19)&gt;0,OR(NOT(ISTEXT(B19)),LEN(TRIM(B19))=0)),AND(LEN(C19)&gt;0,OR(NOT(ISTEXT(C19)),LEN(TRIM(C19))=0)),AND(LEN(D19)&gt;0,OR(NOT(ISTEXT(D19)),LEN(TRIM(D19))=0)),AND(LEN(E19)&gt;0,OR(NOT(ISTEXT(E19)),LEN(TRIM(E19))=0)),AND(LEN(F19)&gt;0,OR(NOT(ISTEXT(F19)),LEN(TRIM(F19))=0)),AND(LEN(G19)&gt;0,OR(NOT(ISTEXT(G19)),LEN(TRIM(G19))=0)),AND(LEN(H19)&gt;0,OR(NOT(ISTEXT(H19)),LEN(TRIM(H19))=0)),AND(LEN(I19)&gt;0,OR(NOT(ISTEXT(I19)),LEN(TRIM(I19))=0)),AND(LEN(J19)&gt;0,OR(NOT(ISTEXT(J19)),LEN(TRIM(J19))=0)),AND(LEN(K19)&gt;0,OR(NOT(ISTEXT(K19)),LEN(TRIM(K19))=0)),AND(LEN(L19)&gt;0,OR(NOT(ISTEXT(L19)),LEN(TRIM(L19))=0)),AND(LEN(M19)&gt;0,OR(NOT(ISTEXT(M19)),LEN(TRIM(M19))=0))),"Перевірте текст",IF(OR(AND(LEN(B19)&gt;0,'Налаштування'!J7&lt;&gt;"Готово"),AND(LEN(C19)&gt;0,'Налаштування'!J8&lt;&gt;"Готово"),AND(LEN(D19)&gt;0,'Налаштування'!J9&lt;&gt;"Готово"),AND(LEN(E19)&gt;0,'Налаштування'!J10&lt;&gt;"Готово"),AND(LEN(F19)&gt;0,'Налаштування'!J11&lt;&gt;"Готово"),AND(LEN(G19)&gt;0,'Налаштування'!J12&lt;&gt;"Готово"),AND(LEN(H19)&gt;0,'Налаштування'!J13&lt;&gt;"Готово"),AND(LEN(I19)&gt;0,'Налаштування'!J14&lt;&gt;"Готово"),AND(LEN(J19)&gt;0,'Налаштування'!J15&lt;&gt;"Готово"),AND(LEN(K19)&gt;0,'Налаштування'!J16&lt;&gt;"Готово"),AND(LEN(L19)&gt;0,'Налаштування'!J17&lt;&gt;"Готово"),AND(LEN(M19)&gt;0,'Налаштування'!J18&lt;&gt;"Готово")),"Відділ не налаштовано","Готово"))))</x:f>
      </x:c>
    </x:row>
    <x:row r="20" ht="36" customHeight="1">
      <x:c r="A20" s="14" t="n">
        <x:f>IF('Налаштування'!$C$4&lt;&gt;"Готово","",IF(YEAR(DATE('Налаштування'!$B$4,1,14))='Налаштування'!$B$4,DATE('Налаштування'!$B$4,1,14),""))</x:f>
        <x:v>46036</x:v>
      </x:c>
      <x:c r="B20" s="11"/>
      <x:c r="C20" s="11"/>
      <x:c r="D20" s="11"/>
      <x:c r="E20" s="11"/>
      <x:c r="F20" s="11"/>
      <x:c r="G20" s="11"/>
      <x:c r="H20" s="11"/>
      <x:c r="I20" s="11"/>
      <x:c r="J20" s="11"/>
      <x:c r="K20" s="11"/>
      <x:c r="L20" s="11"/>
      <x:c r="M20" s="11"/>
      <x:c r="N20" s="9" t="str">
        <x:f>IF(COUNTA(B20:M20)=0,"",IF(A20="","Дата поза роком",IF(OR(AND(LEN(B20)&gt;0,OR(NOT(ISTEXT(B20)),LEN(TRIM(B20))=0)),AND(LEN(C20)&gt;0,OR(NOT(ISTEXT(C20)),LEN(TRIM(C20))=0)),AND(LEN(D20)&gt;0,OR(NOT(ISTEXT(D20)),LEN(TRIM(D20))=0)),AND(LEN(E20)&gt;0,OR(NOT(ISTEXT(E20)),LEN(TRIM(E20))=0)),AND(LEN(F20)&gt;0,OR(NOT(ISTEXT(F20)),LEN(TRIM(F20))=0)),AND(LEN(G20)&gt;0,OR(NOT(ISTEXT(G20)),LEN(TRIM(G20))=0)),AND(LEN(H20)&gt;0,OR(NOT(ISTEXT(H20)),LEN(TRIM(H20))=0)),AND(LEN(I20)&gt;0,OR(NOT(ISTEXT(I20)),LEN(TRIM(I20))=0)),AND(LEN(J20)&gt;0,OR(NOT(ISTEXT(J20)),LEN(TRIM(J20))=0)),AND(LEN(K20)&gt;0,OR(NOT(ISTEXT(K20)),LEN(TRIM(K20))=0)),AND(LEN(L20)&gt;0,OR(NOT(ISTEXT(L20)),LEN(TRIM(L20))=0)),AND(LEN(M20)&gt;0,OR(NOT(ISTEXT(M20)),LEN(TRIM(M20))=0))),"Перевірте текст",IF(OR(AND(LEN(B20)&gt;0,'Налаштування'!J7&lt;&gt;"Готово"),AND(LEN(C20)&gt;0,'Налаштування'!J8&lt;&gt;"Готово"),AND(LEN(D20)&gt;0,'Налаштування'!J9&lt;&gt;"Готово"),AND(LEN(E20)&gt;0,'Налаштування'!J10&lt;&gt;"Готово"),AND(LEN(F20)&gt;0,'Налаштування'!J11&lt;&gt;"Готово"),AND(LEN(G20)&gt;0,'Налаштування'!J12&lt;&gt;"Готово"),AND(LEN(H20)&gt;0,'Налаштування'!J13&lt;&gt;"Готово"),AND(LEN(I20)&gt;0,'Налаштування'!J14&lt;&gt;"Готово"),AND(LEN(J20)&gt;0,'Налаштування'!J15&lt;&gt;"Готово"),AND(LEN(K20)&gt;0,'Налаштування'!J16&lt;&gt;"Готово"),AND(LEN(L20)&gt;0,'Налаштування'!J17&lt;&gt;"Готово"),AND(LEN(M20)&gt;0,'Налаштування'!J18&lt;&gt;"Готово")),"Відділ не налаштовано","Готово"))))</x:f>
      </x:c>
    </x:row>
    <x:row r="21" ht="36" customHeight="1">
      <x:c r="A21" s="14" t="n">
        <x:f>IF('Налаштування'!$C$4&lt;&gt;"Готово","",IF(YEAR(DATE('Налаштування'!$B$4,1,15))='Налаштування'!$B$4,DATE('Налаштування'!$B$4,1,15),""))</x:f>
        <x:v>46037</x:v>
      </x:c>
      <x:c r="B21" s="11"/>
      <x:c r="C21" s="11"/>
      <x:c r="D21" s="11"/>
      <x:c r="E21" s="11"/>
      <x:c r="F21" s="11"/>
      <x:c r="G21" s="11"/>
      <x:c r="H21" s="11"/>
      <x:c r="I21" s="11"/>
      <x:c r="J21" s="11"/>
      <x:c r="K21" s="11"/>
      <x:c r="L21" s="11"/>
      <x:c r="M21" s="11"/>
      <x:c r="N21" s="9" t="str">
        <x:f>IF(COUNTA(B21:M21)=0,"",IF(A21="","Дата поза роком",IF(OR(AND(LEN(B21)&gt;0,OR(NOT(ISTEXT(B21)),LEN(TRIM(B21))=0)),AND(LEN(C21)&gt;0,OR(NOT(ISTEXT(C21)),LEN(TRIM(C21))=0)),AND(LEN(D21)&gt;0,OR(NOT(ISTEXT(D21)),LEN(TRIM(D21))=0)),AND(LEN(E21)&gt;0,OR(NOT(ISTEXT(E21)),LEN(TRIM(E21))=0)),AND(LEN(F21)&gt;0,OR(NOT(ISTEXT(F21)),LEN(TRIM(F21))=0)),AND(LEN(G21)&gt;0,OR(NOT(ISTEXT(G21)),LEN(TRIM(G21))=0)),AND(LEN(H21)&gt;0,OR(NOT(ISTEXT(H21)),LEN(TRIM(H21))=0)),AND(LEN(I21)&gt;0,OR(NOT(ISTEXT(I21)),LEN(TRIM(I21))=0)),AND(LEN(J21)&gt;0,OR(NOT(ISTEXT(J21)),LEN(TRIM(J21))=0)),AND(LEN(K21)&gt;0,OR(NOT(ISTEXT(K21)),LEN(TRIM(K21))=0)),AND(LEN(L21)&gt;0,OR(NOT(ISTEXT(L21)),LEN(TRIM(L21))=0)),AND(LEN(M21)&gt;0,OR(NOT(ISTEXT(M21)),LEN(TRIM(M21))=0))),"Перевірте текст",IF(OR(AND(LEN(B21)&gt;0,'Налаштування'!J7&lt;&gt;"Готово"),AND(LEN(C21)&gt;0,'Налаштування'!J8&lt;&gt;"Готово"),AND(LEN(D21)&gt;0,'Налаштування'!J9&lt;&gt;"Готово"),AND(LEN(E21)&gt;0,'Налаштування'!J10&lt;&gt;"Готово"),AND(LEN(F21)&gt;0,'Налаштування'!J11&lt;&gt;"Готово"),AND(LEN(G21)&gt;0,'Налаштування'!J12&lt;&gt;"Готово"),AND(LEN(H21)&gt;0,'Налаштування'!J13&lt;&gt;"Готово"),AND(LEN(I21)&gt;0,'Налаштування'!J14&lt;&gt;"Готово"),AND(LEN(J21)&gt;0,'Налаштування'!J15&lt;&gt;"Готово"),AND(LEN(K21)&gt;0,'Налаштування'!J16&lt;&gt;"Готово"),AND(LEN(L21)&gt;0,'Налаштування'!J17&lt;&gt;"Готово"),AND(LEN(M21)&gt;0,'Налаштування'!J18&lt;&gt;"Готово")),"Відділ не налаштовано","Готово"))))</x:f>
      </x:c>
    </x:row>
    <x:row r="22" ht="36" customHeight="1">
      <x:c r="A22" s="14" t="n">
        <x:f>IF('Налаштування'!$C$4&lt;&gt;"Готово","",IF(YEAR(DATE('Налаштування'!$B$4,1,16))='Налаштування'!$B$4,DATE('Налаштування'!$B$4,1,16),""))</x:f>
        <x:v>46038</x:v>
      </x:c>
      <x:c r="B22" s="11"/>
      <x:c r="C22" s="11"/>
      <x:c r="D22" s="11"/>
      <x:c r="E22" s="11"/>
      <x:c r="F22" s="11"/>
      <x:c r="G22" s="11"/>
      <x:c r="H22" s="11"/>
      <x:c r="I22" s="11"/>
      <x:c r="J22" s="11"/>
      <x:c r="K22" s="11"/>
      <x:c r="L22" s="11"/>
      <x:c r="M22" s="11"/>
      <x:c r="N22" s="9" t="str">
        <x:f>IF(COUNTA(B22:M22)=0,"",IF(A22="","Дата поза роком",IF(OR(AND(LEN(B22)&gt;0,OR(NOT(ISTEXT(B22)),LEN(TRIM(B22))=0)),AND(LEN(C22)&gt;0,OR(NOT(ISTEXT(C22)),LEN(TRIM(C22))=0)),AND(LEN(D22)&gt;0,OR(NOT(ISTEXT(D22)),LEN(TRIM(D22))=0)),AND(LEN(E22)&gt;0,OR(NOT(ISTEXT(E22)),LEN(TRIM(E22))=0)),AND(LEN(F22)&gt;0,OR(NOT(ISTEXT(F22)),LEN(TRIM(F22))=0)),AND(LEN(G22)&gt;0,OR(NOT(ISTEXT(G22)),LEN(TRIM(G22))=0)),AND(LEN(H22)&gt;0,OR(NOT(ISTEXT(H22)),LEN(TRIM(H22))=0)),AND(LEN(I22)&gt;0,OR(NOT(ISTEXT(I22)),LEN(TRIM(I22))=0)),AND(LEN(J22)&gt;0,OR(NOT(ISTEXT(J22)),LEN(TRIM(J22))=0)),AND(LEN(K22)&gt;0,OR(NOT(ISTEXT(K22)),LEN(TRIM(K22))=0)),AND(LEN(L22)&gt;0,OR(NOT(ISTEXT(L22)),LEN(TRIM(L22))=0)),AND(LEN(M22)&gt;0,OR(NOT(ISTEXT(M22)),LEN(TRIM(M22))=0))),"Перевірте текст",IF(OR(AND(LEN(B22)&gt;0,'Налаштування'!J7&lt;&gt;"Готово"),AND(LEN(C22)&gt;0,'Налаштування'!J8&lt;&gt;"Готово"),AND(LEN(D22)&gt;0,'Налаштування'!J9&lt;&gt;"Готово"),AND(LEN(E22)&gt;0,'Налаштування'!J10&lt;&gt;"Готово"),AND(LEN(F22)&gt;0,'Налаштування'!J11&lt;&gt;"Готово"),AND(LEN(G22)&gt;0,'Налаштування'!J12&lt;&gt;"Готово"),AND(LEN(H22)&gt;0,'Налаштування'!J13&lt;&gt;"Готово"),AND(LEN(I22)&gt;0,'Налаштування'!J14&lt;&gt;"Готово"),AND(LEN(J22)&gt;0,'Налаштування'!J15&lt;&gt;"Готово"),AND(LEN(K22)&gt;0,'Налаштування'!J16&lt;&gt;"Готово"),AND(LEN(L22)&gt;0,'Налаштування'!J17&lt;&gt;"Готово"),AND(LEN(M22)&gt;0,'Налаштування'!J18&lt;&gt;"Готово")),"Відділ не налаштовано","Готово"))))</x:f>
      </x:c>
    </x:row>
    <x:row r="23" ht="36" customHeight="1">
      <x:c r="A23" s="14" t="n">
        <x:f>IF('Налаштування'!$C$4&lt;&gt;"Готово","",IF(YEAR(DATE('Налаштування'!$B$4,1,17))='Налаштування'!$B$4,DATE('Налаштування'!$B$4,1,17),""))</x:f>
        <x:v>46039</x:v>
      </x:c>
      <x:c r="B23" s="11"/>
      <x:c r="C23" s="11"/>
      <x:c r="D23" s="11"/>
      <x:c r="E23" s="11"/>
      <x:c r="F23" s="11"/>
      <x:c r="G23" s="11"/>
      <x:c r="H23" s="11"/>
      <x:c r="I23" s="11"/>
      <x:c r="J23" s="11"/>
      <x:c r="K23" s="11"/>
      <x:c r="L23" s="11"/>
      <x:c r="M23" s="11"/>
      <x:c r="N23" s="9" t="str">
        <x:f>IF(COUNTA(B23:M23)=0,"",IF(A23="","Дата поза роком",IF(OR(AND(LEN(B23)&gt;0,OR(NOT(ISTEXT(B23)),LEN(TRIM(B23))=0)),AND(LEN(C23)&gt;0,OR(NOT(ISTEXT(C23)),LEN(TRIM(C23))=0)),AND(LEN(D23)&gt;0,OR(NOT(ISTEXT(D23)),LEN(TRIM(D23))=0)),AND(LEN(E23)&gt;0,OR(NOT(ISTEXT(E23)),LEN(TRIM(E23))=0)),AND(LEN(F23)&gt;0,OR(NOT(ISTEXT(F23)),LEN(TRIM(F23))=0)),AND(LEN(G23)&gt;0,OR(NOT(ISTEXT(G23)),LEN(TRIM(G23))=0)),AND(LEN(H23)&gt;0,OR(NOT(ISTEXT(H23)),LEN(TRIM(H23))=0)),AND(LEN(I23)&gt;0,OR(NOT(ISTEXT(I23)),LEN(TRIM(I23))=0)),AND(LEN(J23)&gt;0,OR(NOT(ISTEXT(J23)),LEN(TRIM(J23))=0)),AND(LEN(K23)&gt;0,OR(NOT(ISTEXT(K23)),LEN(TRIM(K23))=0)),AND(LEN(L23)&gt;0,OR(NOT(ISTEXT(L23)),LEN(TRIM(L23))=0)),AND(LEN(M23)&gt;0,OR(NOT(ISTEXT(M23)),LEN(TRIM(M23))=0))),"Перевірте текст",IF(OR(AND(LEN(B23)&gt;0,'Налаштування'!J7&lt;&gt;"Готово"),AND(LEN(C23)&gt;0,'Налаштування'!J8&lt;&gt;"Готово"),AND(LEN(D23)&gt;0,'Налаштування'!J9&lt;&gt;"Готово"),AND(LEN(E23)&gt;0,'Налаштування'!J10&lt;&gt;"Готово"),AND(LEN(F23)&gt;0,'Налаштування'!J11&lt;&gt;"Готово"),AND(LEN(G23)&gt;0,'Налаштування'!J12&lt;&gt;"Готово"),AND(LEN(H23)&gt;0,'Налаштування'!J13&lt;&gt;"Готово"),AND(LEN(I23)&gt;0,'Налаштування'!J14&lt;&gt;"Готово"),AND(LEN(J23)&gt;0,'Налаштування'!J15&lt;&gt;"Готово"),AND(LEN(K23)&gt;0,'Налаштування'!J16&lt;&gt;"Готово"),AND(LEN(L23)&gt;0,'Налаштування'!J17&lt;&gt;"Готово"),AND(LEN(M23)&gt;0,'Налаштування'!J18&lt;&gt;"Готово")),"Відділ не налаштовано","Готово"))))</x:f>
      </x:c>
    </x:row>
    <x:row r="24" ht="36" customHeight="1">
      <x:c r="A24" s="14" t="n">
        <x:f>IF('Налаштування'!$C$4&lt;&gt;"Готово","",IF(YEAR(DATE('Налаштування'!$B$4,1,18))='Налаштування'!$B$4,DATE('Налаштування'!$B$4,1,18),""))</x:f>
        <x:v>46040</x:v>
      </x:c>
      <x:c r="B24" s="11"/>
      <x:c r="C24" s="11"/>
      <x:c r="D24" s="11"/>
      <x:c r="E24" s="11"/>
      <x:c r="F24" s="11"/>
      <x:c r="G24" s="11"/>
      <x:c r="H24" s="11"/>
      <x:c r="I24" s="11"/>
      <x:c r="J24" s="11"/>
      <x:c r="K24" s="11"/>
      <x:c r="L24" s="11"/>
      <x:c r="M24" s="11"/>
      <x:c r="N24" s="9" t="str">
        <x:f>IF(COUNTA(B24:M24)=0,"",IF(A24="","Дата поза роком",IF(OR(AND(LEN(B24)&gt;0,OR(NOT(ISTEXT(B24)),LEN(TRIM(B24))=0)),AND(LEN(C24)&gt;0,OR(NOT(ISTEXT(C24)),LEN(TRIM(C24))=0)),AND(LEN(D24)&gt;0,OR(NOT(ISTEXT(D24)),LEN(TRIM(D24))=0)),AND(LEN(E24)&gt;0,OR(NOT(ISTEXT(E24)),LEN(TRIM(E24))=0)),AND(LEN(F24)&gt;0,OR(NOT(ISTEXT(F24)),LEN(TRIM(F24))=0)),AND(LEN(G24)&gt;0,OR(NOT(ISTEXT(G24)),LEN(TRIM(G24))=0)),AND(LEN(H24)&gt;0,OR(NOT(ISTEXT(H24)),LEN(TRIM(H24))=0)),AND(LEN(I24)&gt;0,OR(NOT(ISTEXT(I24)),LEN(TRIM(I24))=0)),AND(LEN(J24)&gt;0,OR(NOT(ISTEXT(J24)),LEN(TRIM(J24))=0)),AND(LEN(K24)&gt;0,OR(NOT(ISTEXT(K24)),LEN(TRIM(K24))=0)),AND(LEN(L24)&gt;0,OR(NOT(ISTEXT(L24)),LEN(TRIM(L24))=0)),AND(LEN(M24)&gt;0,OR(NOT(ISTEXT(M24)),LEN(TRIM(M24))=0))),"Перевірте текст",IF(OR(AND(LEN(B24)&gt;0,'Налаштування'!J7&lt;&gt;"Готово"),AND(LEN(C24)&gt;0,'Налаштування'!J8&lt;&gt;"Готово"),AND(LEN(D24)&gt;0,'Налаштування'!J9&lt;&gt;"Готово"),AND(LEN(E24)&gt;0,'Налаштування'!J10&lt;&gt;"Готово"),AND(LEN(F24)&gt;0,'Налаштування'!J11&lt;&gt;"Готово"),AND(LEN(G24)&gt;0,'Налаштування'!J12&lt;&gt;"Готово"),AND(LEN(H24)&gt;0,'Налаштування'!J13&lt;&gt;"Готово"),AND(LEN(I24)&gt;0,'Налаштування'!J14&lt;&gt;"Готово"),AND(LEN(J24)&gt;0,'Налаштування'!J15&lt;&gt;"Готово"),AND(LEN(K24)&gt;0,'Налаштування'!J16&lt;&gt;"Готово"),AND(LEN(L24)&gt;0,'Налаштування'!J17&lt;&gt;"Готово"),AND(LEN(M24)&gt;0,'Налаштування'!J18&lt;&gt;"Готово")),"Відділ не налаштовано","Готово"))))</x:f>
      </x:c>
    </x:row>
    <x:row r="25" ht="36" customHeight="1">
      <x:c r="A25" s="14" t="n">
        <x:f>IF('Налаштування'!$C$4&lt;&gt;"Готово","",IF(YEAR(DATE('Налаштування'!$B$4,1,19))='Налаштування'!$B$4,DATE('Налаштування'!$B$4,1,19),""))</x:f>
        <x:v>46041</x:v>
      </x:c>
      <x:c r="B25" s="11"/>
      <x:c r="C25" s="11"/>
      <x:c r="D25" s="11"/>
      <x:c r="E25" s="11"/>
      <x:c r="F25" s="11"/>
      <x:c r="G25" s="11"/>
      <x:c r="H25" s="11"/>
      <x:c r="I25" s="11"/>
      <x:c r="J25" s="11"/>
      <x:c r="K25" s="11"/>
      <x:c r="L25" s="11"/>
      <x:c r="M25" s="11"/>
      <x:c r="N25" s="9" t="str">
        <x:f>IF(COUNTA(B25:M25)=0,"",IF(A25="","Дата поза роком",IF(OR(AND(LEN(B25)&gt;0,OR(NOT(ISTEXT(B25)),LEN(TRIM(B25))=0)),AND(LEN(C25)&gt;0,OR(NOT(ISTEXT(C25)),LEN(TRIM(C25))=0)),AND(LEN(D25)&gt;0,OR(NOT(ISTEXT(D25)),LEN(TRIM(D25))=0)),AND(LEN(E25)&gt;0,OR(NOT(ISTEXT(E25)),LEN(TRIM(E25))=0)),AND(LEN(F25)&gt;0,OR(NOT(ISTEXT(F25)),LEN(TRIM(F25))=0)),AND(LEN(G25)&gt;0,OR(NOT(ISTEXT(G25)),LEN(TRIM(G25))=0)),AND(LEN(H25)&gt;0,OR(NOT(ISTEXT(H25)),LEN(TRIM(H25))=0)),AND(LEN(I25)&gt;0,OR(NOT(ISTEXT(I25)),LEN(TRIM(I25))=0)),AND(LEN(J25)&gt;0,OR(NOT(ISTEXT(J25)),LEN(TRIM(J25))=0)),AND(LEN(K25)&gt;0,OR(NOT(ISTEXT(K25)),LEN(TRIM(K25))=0)),AND(LEN(L25)&gt;0,OR(NOT(ISTEXT(L25)),LEN(TRIM(L25))=0)),AND(LEN(M25)&gt;0,OR(NOT(ISTEXT(M25)),LEN(TRIM(M25))=0))),"Перевірте текст",IF(OR(AND(LEN(B25)&gt;0,'Налаштування'!J7&lt;&gt;"Готово"),AND(LEN(C25)&gt;0,'Налаштування'!J8&lt;&gt;"Готово"),AND(LEN(D25)&gt;0,'Налаштування'!J9&lt;&gt;"Готово"),AND(LEN(E25)&gt;0,'Налаштування'!J10&lt;&gt;"Готово"),AND(LEN(F25)&gt;0,'Налаштування'!J11&lt;&gt;"Готово"),AND(LEN(G25)&gt;0,'Налаштування'!J12&lt;&gt;"Готово"),AND(LEN(H25)&gt;0,'Налаштування'!J13&lt;&gt;"Готово"),AND(LEN(I25)&gt;0,'Налаштування'!J14&lt;&gt;"Готово"),AND(LEN(J25)&gt;0,'Налаштування'!J15&lt;&gt;"Готово"),AND(LEN(K25)&gt;0,'Налаштування'!J16&lt;&gt;"Готово"),AND(LEN(L25)&gt;0,'Налаштування'!J17&lt;&gt;"Готово"),AND(LEN(M25)&gt;0,'Налаштування'!J18&lt;&gt;"Готово")),"Відділ не налаштовано","Готово"))))</x:f>
      </x:c>
    </x:row>
    <x:row r="26" ht="36" customHeight="1">
      <x:c r="A26" s="14" t="n">
        <x:f>IF('Налаштування'!$C$4&lt;&gt;"Готово","",IF(YEAR(DATE('Налаштування'!$B$4,1,20))='Налаштування'!$B$4,DATE('Налаштування'!$B$4,1,20),""))</x:f>
        <x:v>46042</x:v>
      </x:c>
      <x:c r="B26" s="11"/>
      <x:c r="C26" s="11"/>
      <x:c r="D26" s="11"/>
      <x:c r="E26" s="11"/>
      <x:c r="F26" s="11"/>
      <x:c r="G26" s="11"/>
      <x:c r="H26" s="11"/>
      <x:c r="I26" s="11"/>
      <x:c r="J26" s="11"/>
      <x:c r="K26" s="11"/>
      <x:c r="L26" s="11"/>
      <x:c r="M26" s="11"/>
      <x:c r="N26" s="9" t="str">
        <x:f>IF(COUNTA(B26:M26)=0,"",IF(A26="","Дата поза роком",IF(OR(AND(LEN(B26)&gt;0,OR(NOT(ISTEXT(B26)),LEN(TRIM(B26))=0)),AND(LEN(C26)&gt;0,OR(NOT(ISTEXT(C26)),LEN(TRIM(C26))=0)),AND(LEN(D26)&gt;0,OR(NOT(ISTEXT(D26)),LEN(TRIM(D26))=0)),AND(LEN(E26)&gt;0,OR(NOT(ISTEXT(E26)),LEN(TRIM(E26))=0)),AND(LEN(F26)&gt;0,OR(NOT(ISTEXT(F26)),LEN(TRIM(F26))=0)),AND(LEN(G26)&gt;0,OR(NOT(ISTEXT(G26)),LEN(TRIM(G26))=0)),AND(LEN(H26)&gt;0,OR(NOT(ISTEXT(H26)),LEN(TRIM(H26))=0)),AND(LEN(I26)&gt;0,OR(NOT(ISTEXT(I26)),LEN(TRIM(I26))=0)),AND(LEN(J26)&gt;0,OR(NOT(ISTEXT(J26)),LEN(TRIM(J26))=0)),AND(LEN(K26)&gt;0,OR(NOT(ISTEXT(K26)),LEN(TRIM(K26))=0)),AND(LEN(L26)&gt;0,OR(NOT(ISTEXT(L26)),LEN(TRIM(L26))=0)),AND(LEN(M26)&gt;0,OR(NOT(ISTEXT(M26)),LEN(TRIM(M26))=0))),"Перевірте текст",IF(OR(AND(LEN(B26)&gt;0,'Налаштування'!J7&lt;&gt;"Готово"),AND(LEN(C26)&gt;0,'Налаштування'!J8&lt;&gt;"Готово"),AND(LEN(D26)&gt;0,'Налаштування'!J9&lt;&gt;"Готово"),AND(LEN(E26)&gt;0,'Налаштування'!J10&lt;&gt;"Готово"),AND(LEN(F26)&gt;0,'Налаштування'!J11&lt;&gt;"Готово"),AND(LEN(G26)&gt;0,'Налаштування'!J12&lt;&gt;"Готово"),AND(LEN(H26)&gt;0,'Налаштування'!J13&lt;&gt;"Готово"),AND(LEN(I26)&gt;0,'Налаштування'!J14&lt;&gt;"Готово"),AND(LEN(J26)&gt;0,'Налаштування'!J15&lt;&gt;"Готово"),AND(LEN(K26)&gt;0,'Налаштування'!J16&lt;&gt;"Готово"),AND(LEN(L26)&gt;0,'Налаштування'!J17&lt;&gt;"Готово"),AND(LEN(M26)&gt;0,'Налаштування'!J18&lt;&gt;"Готово")),"Відділ не налаштовано","Готово"))))</x:f>
      </x:c>
    </x:row>
    <x:row r="27" ht="36" customHeight="1">
      <x:c r="A27" s="14" t="n">
        <x:f>IF('Налаштування'!$C$4&lt;&gt;"Готово","",IF(YEAR(DATE('Налаштування'!$B$4,1,21))='Налаштування'!$B$4,DATE('Налаштування'!$B$4,1,21),""))</x:f>
        <x:v>46043</x:v>
      </x:c>
      <x:c r="B27" s="11"/>
      <x:c r="C27" s="11"/>
      <x:c r="D27" s="11"/>
      <x:c r="E27" s="11"/>
      <x:c r="F27" s="11"/>
      <x:c r="G27" s="11"/>
      <x:c r="H27" s="11"/>
      <x:c r="I27" s="11"/>
      <x:c r="J27" s="11"/>
      <x:c r="K27" s="11"/>
      <x:c r="L27" s="11"/>
      <x:c r="M27" s="11"/>
      <x:c r="N27" s="9" t="str">
        <x:f>IF(COUNTA(B27:M27)=0,"",IF(A27="","Дата поза роком",IF(OR(AND(LEN(B27)&gt;0,OR(NOT(ISTEXT(B27)),LEN(TRIM(B27))=0)),AND(LEN(C27)&gt;0,OR(NOT(ISTEXT(C27)),LEN(TRIM(C27))=0)),AND(LEN(D27)&gt;0,OR(NOT(ISTEXT(D27)),LEN(TRIM(D27))=0)),AND(LEN(E27)&gt;0,OR(NOT(ISTEXT(E27)),LEN(TRIM(E27))=0)),AND(LEN(F27)&gt;0,OR(NOT(ISTEXT(F27)),LEN(TRIM(F27))=0)),AND(LEN(G27)&gt;0,OR(NOT(ISTEXT(G27)),LEN(TRIM(G27))=0)),AND(LEN(H27)&gt;0,OR(NOT(ISTEXT(H27)),LEN(TRIM(H27))=0)),AND(LEN(I27)&gt;0,OR(NOT(ISTEXT(I27)),LEN(TRIM(I27))=0)),AND(LEN(J27)&gt;0,OR(NOT(ISTEXT(J27)),LEN(TRIM(J27))=0)),AND(LEN(K27)&gt;0,OR(NOT(ISTEXT(K27)),LEN(TRIM(K27))=0)),AND(LEN(L27)&gt;0,OR(NOT(ISTEXT(L27)),LEN(TRIM(L27))=0)),AND(LEN(M27)&gt;0,OR(NOT(ISTEXT(M27)),LEN(TRIM(M27))=0))),"Перевірте текст",IF(OR(AND(LEN(B27)&gt;0,'Налаштування'!J7&lt;&gt;"Готово"),AND(LEN(C27)&gt;0,'Налаштування'!J8&lt;&gt;"Готово"),AND(LEN(D27)&gt;0,'Налаштування'!J9&lt;&gt;"Готово"),AND(LEN(E27)&gt;0,'Налаштування'!J10&lt;&gt;"Готово"),AND(LEN(F27)&gt;0,'Налаштування'!J11&lt;&gt;"Готово"),AND(LEN(G27)&gt;0,'Налаштування'!J12&lt;&gt;"Готово"),AND(LEN(H27)&gt;0,'Налаштування'!J13&lt;&gt;"Готово"),AND(LEN(I27)&gt;0,'Налаштування'!J14&lt;&gt;"Готово"),AND(LEN(J27)&gt;0,'Налаштування'!J15&lt;&gt;"Готово"),AND(LEN(K27)&gt;0,'Налаштування'!J16&lt;&gt;"Готово"),AND(LEN(L27)&gt;0,'Налаштування'!J17&lt;&gt;"Готово"),AND(LEN(M27)&gt;0,'Налаштування'!J18&lt;&gt;"Готово")),"Відділ не налаштовано","Готово"))))</x:f>
      </x:c>
    </x:row>
    <x:row r="28" ht="36" customHeight="1">
      <x:c r="A28" s="14" t="n">
        <x:f>IF('Налаштування'!$C$4&lt;&gt;"Готово","",IF(YEAR(DATE('Налаштування'!$B$4,1,22))='Налаштування'!$B$4,DATE('Налаштування'!$B$4,1,22),""))</x:f>
        <x:v>46044</x:v>
      </x:c>
      <x:c r="B28" s="11"/>
      <x:c r="C28" s="11"/>
      <x:c r="D28" s="11"/>
      <x:c r="E28" s="11"/>
      <x:c r="F28" s="11"/>
      <x:c r="G28" s="11"/>
      <x:c r="H28" s="11"/>
      <x:c r="I28" s="11"/>
      <x:c r="J28" s="11"/>
      <x:c r="K28" s="11"/>
      <x:c r="L28" s="11"/>
      <x:c r="M28" s="11"/>
      <x:c r="N28" s="9" t="str">
        <x:f>IF(COUNTA(B28:M28)=0,"",IF(A28="","Дата поза роком",IF(OR(AND(LEN(B28)&gt;0,OR(NOT(ISTEXT(B28)),LEN(TRIM(B28))=0)),AND(LEN(C28)&gt;0,OR(NOT(ISTEXT(C28)),LEN(TRIM(C28))=0)),AND(LEN(D28)&gt;0,OR(NOT(ISTEXT(D28)),LEN(TRIM(D28))=0)),AND(LEN(E28)&gt;0,OR(NOT(ISTEXT(E28)),LEN(TRIM(E28))=0)),AND(LEN(F28)&gt;0,OR(NOT(ISTEXT(F28)),LEN(TRIM(F28))=0)),AND(LEN(G28)&gt;0,OR(NOT(ISTEXT(G28)),LEN(TRIM(G28))=0)),AND(LEN(H28)&gt;0,OR(NOT(ISTEXT(H28)),LEN(TRIM(H28))=0)),AND(LEN(I28)&gt;0,OR(NOT(ISTEXT(I28)),LEN(TRIM(I28))=0)),AND(LEN(J28)&gt;0,OR(NOT(ISTEXT(J28)),LEN(TRIM(J28))=0)),AND(LEN(K28)&gt;0,OR(NOT(ISTEXT(K28)),LEN(TRIM(K28))=0)),AND(LEN(L28)&gt;0,OR(NOT(ISTEXT(L28)),LEN(TRIM(L28))=0)),AND(LEN(M28)&gt;0,OR(NOT(ISTEXT(M28)),LEN(TRIM(M28))=0))),"Перевірте текст",IF(OR(AND(LEN(B28)&gt;0,'Налаштування'!J7&lt;&gt;"Готово"),AND(LEN(C28)&gt;0,'Налаштування'!J8&lt;&gt;"Готово"),AND(LEN(D28)&gt;0,'Налаштування'!J9&lt;&gt;"Готово"),AND(LEN(E28)&gt;0,'Налаштування'!J10&lt;&gt;"Готово"),AND(LEN(F28)&gt;0,'Налаштування'!J11&lt;&gt;"Готово"),AND(LEN(G28)&gt;0,'Налаштування'!J12&lt;&gt;"Готово"),AND(LEN(H28)&gt;0,'Налаштування'!J13&lt;&gt;"Готово"),AND(LEN(I28)&gt;0,'Налаштування'!J14&lt;&gt;"Готово"),AND(LEN(J28)&gt;0,'Налаштування'!J15&lt;&gt;"Готово"),AND(LEN(K28)&gt;0,'Налаштування'!J16&lt;&gt;"Готово"),AND(LEN(L28)&gt;0,'Налаштування'!J17&lt;&gt;"Готово"),AND(LEN(M28)&gt;0,'Налаштування'!J18&lt;&gt;"Готово")),"Відділ не налаштовано","Готово"))))</x:f>
      </x:c>
    </x:row>
    <x:row r="29" ht="36" customHeight="1">
      <x:c r="A29" s="14" t="n">
        <x:f>IF('Налаштування'!$C$4&lt;&gt;"Готово","",IF(YEAR(DATE('Налаштування'!$B$4,1,23))='Налаштування'!$B$4,DATE('Налаштування'!$B$4,1,23),""))</x:f>
        <x:v>46045</x:v>
      </x:c>
      <x:c r="B29" s="11"/>
      <x:c r="C29" s="11"/>
      <x:c r="D29" s="11"/>
      <x:c r="E29" s="11"/>
      <x:c r="F29" s="11"/>
      <x:c r="G29" s="11"/>
      <x:c r="H29" s="11"/>
      <x:c r="I29" s="11"/>
      <x:c r="J29" s="11"/>
      <x:c r="K29" s="11"/>
      <x:c r="L29" s="11"/>
      <x:c r="M29" s="11"/>
      <x:c r="N29" s="9" t="str">
        <x:f>IF(COUNTA(B29:M29)=0,"",IF(A29="","Дата поза роком",IF(OR(AND(LEN(B29)&gt;0,OR(NOT(ISTEXT(B29)),LEN(TRIM(B29))=0)),AND(LEN(C29)&gt;0,OR(NOT(ISTEXT(C29)),LEN(TRIM(C29))=0)),AND(LEN(D29)&gt;0,OR(NOT(ISTEXT(D29)),LEN(TRIM(D29))=0)),AND(LEN(E29)&gt;0,OR(NOT(ISTEXT(E29)),LEN(TRIM(E29))=0)),AND(LEN(F29)&gt;0,OR(NOT(ISTEXT(F29)),LEN(TRIM(F29))=0)),AND(LEN(G29)&gt;0,OR(NOT(ISTEXT(G29)),LEN(TRIM(G29))=0)),AND(LEN(H29)&gt;0,OR(NOT(ISTEXT(H29)),LEN(TRIM(H29))=0)),AND(LEN(I29)&gt;0,OR(NOT(ISTEXT(I29)),LEN(TRIM(I29))=0)),AND(LEN(J29)&gt;0,OR(NOT(ISTEXT(J29)),LEN(TRIM(J29))=0)),AND(LEN(K29)&gt;0,OR(NOT(ISTEXT(K29)),LEN(TRIM(K29))=0)),AND(LEN(L29)&gt;0,OR(NOT(ISTEXT(L29)),LEN(TRIM(L29))=0)),AND(LEN(M29)&gt;0,OR(NOT(ISTEXT(M29)),LEN(TRIM(M29))=0))),"Перевірте текст",IF(OR(AND(LEN(B29)&gt;0,'Налаштування'!J7&lt;&gt;"Готово"),AND(LEN(C29)&gt;0,'Налаштування'!J8&lt;&gt;"Готово"),AND(LEN(D29)&gt;0,'Налаштування'!J9&lt;&gt;"Готово"),AND(LEN(E29)&gt;0,'Налаштування'!J10&lt;&gt;"Готово"),AND(LEN(F29)&gt;0,'Налаштування'!J11&lt;&gt;"Готово"),AND(LEN(G29)&gt;0,'Налаштування'!J12&lt;&gt;"Готово"),AND(LEN(H29)&gt;0,'Налаштування'!J13&lt;&gt;"Готово"),AND(LEN(I29)&gt;0,'Налаштування'!J14&lt;&gt;"Готово"),AND(LEN(J29)&gt;0,'Налаштування'!J15&lt;&gt;"Готово"),AND(LEN(K29)&gt;0,'Налаштування'!J16&lt;&gt;"Готово"),AND(LEN(L29)&gt;0,'Налаштування'!J17&lt;&gt;"Готово"),AND(LEN(M29)&gt;0,'Налаштування'!J18&lt;&gt;"Готово")),"Відділ не налаштовано","Готово"))))</x:f>
      </x:c>
    </x:row>
    <x:row r="30" ht="36" customHeight="1">
      <x:c r="A30" s="14" t="n">
        <x:f>IF('Налаштування'!$C$4&lt;&gt;"Готово","",IF(YEAR(DATE('Налаштування'!$B$4,1,24))='Налаштування'!$B$4,DATE('Налаштування'!$B$4,1,24),""))</x:f>
        <x:v>46046</x:v>
      </x:c>
      <x:c r="B30" s="11"/>
      <x:c r="C30" s="11"/>
      <x:c r="D30" s="11"/>
      <x:c r="E30" s="11"/>
      <x:c r="F30" s="11"/>
      <x:c r="G30" s="11"/>
      <x:c r="H30" s="11"/>
      <x:c r="I30" s="11"/>
      <x:c r="J30" s="11"/>
      <x:c r="K30" s="11"/>
      <x:c r="L30" s="11"/>
      <x:c r="M30" s="11"/>
      <x:c r="N30" s="9" t="str">
        <x:f>IF(COUNTA(B30:M30)=0,"",IF(A30="","Дата поза роком",IF(OR(AND(LEN(B30)&gt;0,OR(NOT(ISTEXT(B30)),LEN(TRIM(B30))=0)),AND(LEN(C30)&gt;0,OR(NOT(ISTEXT(C30)),LEN(TRIM(C30))=0)),AND(LEN(D30)&gt;0,OR(NOT(ISTEXT(D30)),LEN(TRIM(D30))=0)),AND(LEN(E30)&gt;0,OR(NOT(ISTEXT(E30)),LEN(TRIM(E30))=0)),AND(LEN(F30)&gt;0,OR(NOT(ISTEXT(F30)),LEN(TRIM(F30))=0)),AND(LEN(G30)&gt;0,OR(NOT(ISTEXT(G30)),LEN(TRIM(G30))=0)),AND(LEN(H30)&gt;0,OR(NOT(ISTEXT(H30)),LEN(TRIM(H30))=0)),AND(LEN(I30)&gt;0,OR(NOT(ISTEXT(I30)),LEN(TRIM(I30))=0)),AND(LEN(J30)&gt;0,OR(NOT(ISTEXT(J30)),LEN(TRIM(J30))=0)),AND(LEN(K30)&gt;0,OR(NOT(ISTEXT(K30)),LEN(TRIM(K30))=0)),AND(LEN(L30)&gt;0,OR(NOT(ISTEXT(L30)),LEN(TRIM(L30))=0)),AND(LEN(M30)&gt;0,OR(NOT(ISTEXT(M30)),LEN(TRIM(M30))=0))),"Перевірте текст",IF(OR(AND(LEN(B30)&gt;0,'Налаштування'!J7&lt;&gt;"Готово"),AND(LEN(C30)&gt;0,'Налаштування'!J8&lt;&gt;"Готово"),AND(LEN(D30)&gt;0,'Налаштування'!J9&lt;&gt;"Готово"),AND(LEN(E30)&gt;0,'Налаштування'!J10&lt;&gt;"Готово"),AND(LEN(F30)&gt;0,'Налаштування'!J11&lt;&gt;"Готово"),AND(LEN(G30)&gt;0,'Налаштування'!J12&lt;&gt;"Готово"),AND(LEN(H30)&gt;0,'Налаштування'!J13&lt;&gt;"Готово"),AND(LEN(I30)&gt;0,'Налаштування'!J14&lt;&gt;"Готово"),AND(LEN(J30)&gt;0,'Налаштування'!J15&lt;&gt;"Готово"),AND(LEN(K30)&gt;0,'Налаштування'!J16&lt;&gt;"Готово"),AND(LEN(L30)&gt;0,'Налаштування'!J17&lt;&gt;"Готово"),AND(LEN(M30)&gt;0,'Налаштування'!J18&lt;&gt;"Готово")),"Відділ не налаштовано","Готово"))))</x:f>
      </x:c>
    </x:row>
    <x:row r="31" ht="36" customHeight="1">
      <x:c r="A31" s="14" t="n">
        <x:f>IF('Налаштування'!$C$4&lt;&gt;"Готово","",IF(YEAR(DATE('Налаштування'!$B$4,1,25))='Налаштування'!$B$4,DATE('Налаштування'!$B$4,1,25),""))</x:f>
        <x:v>46047</x:v>
      </x:c>
      <x:c r="B31" s="11"/>
      <x:c r="C31" s="11"/>
      <x:c r="D31" s="11"/>
      <x:c r="E31" s="11"/>
      <x:c r="F31" s="11"/>
      <x:c r="G31" s="11"/>
      <x:c r="H31" s="11"/>
      <x:c r="I31" s="11"/>
      <x:c r="J31" s="11"/>
      <x:c r="K31" s="11"/>
      <x:c r="L31" s="11"/>
      <x:c r="M31" s="11"/>
      <x:c r="N31" s="9" t="str">
        <x:f>IF(COUNTA(B31:M31)=0,"",IF(A31="","Дата поза роком",IF(OR(AND(LEN(B31)&gt;0,OR(NOT(ISTEXT(B31)),LEN(TRIM(B31))=0)),AND(LEN(C31)&gt;0,OR(NOT(ISTEXT(C31)),LEN(TRIM(C31))=0)),AND(LEN(D31)&gt;0,OR(NOT(ISTEXT(D31)),LEN(TRIM(D31))=0)),AND(LEN(E31)&gt;0,OR(NOT(ISTEXT(E31)),LEN(TRIM(E31))=0)),AND(LEN(F31)&gt;0,OR(NOT(ISTEXT(F31)),LEN(TRIM(F31))=0)),AND(LEN(G31)&gt;0,OR(NOT(ISTEXT(G31)),LEN(TRIM(G31))=0)),AND(LEN(H31)&gt;0,OR(NOT(ISTEXT(H31)),LEN(TRIM(H31))=0)),AND(LEN(I31)&gt;0,OR(NOT(ISTEXT(I31)),LEN(TRIM(I31))=0)),AND(LEN(J31)&gt;0,OR(NOT(ISTEXT(J31)),LEN(TRIM(J31))=0)),AND(LEN(K31)&gt;0,OR(NOT(ISTEXT(K31)),LEN(TRIM(K31))=0)),AND(LEN(L31)&gt;0,OR(NOT(ISTEXT(L31)),LEN(TRIM(L31))=0)),AND(LEN(M31)&gt;0,OR(NOT(ISTEXT(M31)),LEN(TRIM(M31))=0))),"Перевірте текст",IF(OR(AND(LEN(B31)&gt;0,'Налаштування'!J7&lt;&gt;"Готово"),AND(LEN(C31)&gt;0,'Налаштування'!J8&lt;&gt;"Готово"),AND(LEN(D31)&gt;0,'Налаштування'!J9&lt;&gt;"Готово"),AND(LEN(E31)&gt;0,'Налаштування'!J10&lt;&gt;"Готово"),AND(LEN(F31)&gt;0,'Налаштування'!J11&lt;&gt;"Готово"),AND(LEN(G31)&gt;0,'Налаштування'!J12&lt;&gt;"Готово"),AND(LEN(H31)&gt;0,'Налаштування'!J13&lt;&gt;"Готово"),AND(LEN(I31)&gt;0,'Налаштування'!J14&lt;&gt;"Готово"),AND(LEN(J31)&gt;0,'Налаштування'!J15&lt;&gt;"Готово"),AND(LEN(K31)&gt;0,'Налаштування'!J16&lt;&gt;"Готово"),AND(LEN(L31)&gt;0,'Налаштування'!J17&lt;&gt;"Готово"),AND(LEN(M31)&gt;0,'Налаштування'!J18&lt;&gt;"Готово")),"Відділ не налаштовано","Готово"))))</x:f>
      </x:c>
    </x:row>
    <x:row r="32" ht="36" customHeight="1">
      <x:c r="A32" s="14" t="n">
        <x:f>IF('Налаштування'!$C$4&lt;&gt;"Готово","",IF(YEAR(DATE('Налаштування'!$B$4,1,26))='Налаштування'!$B$4,DATE('Налаштування'!$B$4,1,26),""))</x:f>
        <x:v>46048</x:v>
      </x:c>
      <x:c r="B32" s="11"/>
      <x:c r="C32" s="11"/>
      <x:c r="D32" s="11"/>
      <x:c r="E32" s="11"/>
      <x:c r="F32" s="11"/>
      <x:c r="G32" s="11"/>
      <x:c r="H32" s="11"/>
      <x:c r="I32" s="11"/>
      <x:c r="J32" s="11"/>
      <x:c r="K32" s="11"/>
      <x:c r="L32" s="11"/>
      <x:c r="M32" s="11"/>
      <x:c r="N32" s="9" t="str">
        <x:f>IF(COUNTA(B32:M32)=0,"",IF(A32="","Дата поза роком",IF(OR(AND(LEN(B32)&gt;0,OR(NOT(ISTEXT(B32)),LEN(TRIM(B32))=0)),AND(LEN(C32)&gt;0,OR(NOT(ISTEXT(C32)),LEN(TRIM(C32))=0)),AND(LEN(D32)&gt;0,OR(NOT(ISTEXT(D32)),LEN(TRIM(D32))=0)),AND(LEN(E32)&gt;0,OR(NOT(ISTEXT(E32)),LEN(TRIM(E32))=0)),AND(LEN(F32)&gt;0,OR(NOT(ISTEXT(F32)),LEN(TRIM(F32))=0)),AND(LEN(G32)&gt;0,OR(NOT(ISTEXT(G32)),LEN(TRIM(G32))=0)),AND(LEN(H32)&gt;0,OR(NOT(ISTEXT(H32)),LEN(TRIM(H32))=0)),AND(LEN(I32)&gt;0,OR(NOT(ISTEXT(I32)),LEN(TRIM(I32))=0)),AND(LEN(J32)&gt;0,OR(NOT(ISTEXT(J32)),LEN(TRIM(J32))=0)),AND(LEN(K32)&gt;0,OR(NOT(ISTEXT(K32)),LEN(TRIM(K32))=0)),AND(LEN(L32)&gt;0,OR(NOT(ISTEXT(L32)),LEN(TRIM(L32))=0)),AND(LEN(M32)&gt;0,OR(NOT(ISTEXT(M32)),LEN(TRIM(M32))=0))),"Перевірте текст",IF(OR(AND(LEN(B32)&gt;0,'Налаштування'!J7&lt;&gt;"Готово"),AND(LEN(C32)&gt;0,'Налаштування'!J8&lt;&gt;"Готово"),AND(LEN(D32)&gt;0,'Налаштування'!J9&lt;&gt;"Готово"),AND(LEN(E32)&gt;0,'Налаштування'!J10&lt;&gt;"Готово"),AND(LEN(F32)&gt;0,'Налаштування'!J11&lt;&gt;"Готово"),AND(LEN(G32)&gt;0,'Налаштування'!J12&lt;&gt;"Готово"),AND(LEN(H32)&gt;0,'Налаштування'!J13&lt;&gt;"Готово"),AND(LEN(I32)&gt;0,'Налаштування'!J14&lt;&gt;"Готово"),AND(LEN(J32)&gt;0,'Налаштування'!J15&lt;&gt;"Готово"),AND(LEN(K32)&gt;0,'Налаштування'!J16&lt;&gt;"Готово"),AND(LEN(L32)&gt;0,'Налаштування'!J17&lt;&gt;"Готово"),AND(LEN(M32)&gt;0,'Налаштування'!J18&lt;&gt;"Готово")),"Відділ не налаштовано","Готово"))))</x:f>
      </x:c>
    </x:row>
    <x:row r="33" ht="36" customHeight="1">
      <x:c r="A33" s="14" t="n">
        <x:f>IF('Налаштування'!$C$4&lt;&gt;"Готово","",IF(YEAR(DATE('Налаштування'!$B$4,1,27))='Налаштування'!$B$4,DATE('Налаштування'!$B$4,1,27),""))</x:f>
        <x:v>46049</x:v>
      </x:c>
      <x:c r="B33" s="11"/>
      <x:c r="C33" s="11"/>
      <x:c r="D33" s="11"/>
      <x:c r="E33" s="11"/>
      <x:c r="F33" s="11"/>
      <x:c r="G33" s="11"/>
      <x:c r="H33" s="11"/>
      <x:c r="I33" s="11"/>
      <x:c r="J33" s="11"/>
      <x:c r="K33" s="11"/>
      <x:c r="L33" s="11"/>
      <x:c r="M33" s="11"/>
      <x:c r="N33" s="9" t="str">
        <x:f>IF(COUNTA(B33:M33)=0,"",IF(A33="","Дата поза роком",IF(OR(AND(LEN(B33)&gt;0,OR(NOT(ISTEXT(B33)),LEN(TRIM(B33))=0)),AND(LEN(C33)&gt;0,OR(NOT(ISTEXT(C33)),LEN(TRIM(C33))=0)),AND(LEN(D33)&gt;0,OR(NOT(ISTEXT(D33)),LEN(TRIM(D33))=0)),AND(LEN(E33)&gt;0,OR(NOT(ISTEXT(E33)),LEN(TRIM(E33))=0)),AND(LEN(F33)&gt;0,OR(NOT(ISTEXT(F33)),LEN(TRIM(F33))=0)),AND(LEN(G33)&gt;0,OR(NOT(ISTEXT(G33)),LEN(TRIM(G33))=0)),AND(LEN(H33)&gt;0,OR(NOT(ISTEXT(H33)),LEN(TRIM(H33))=0)),AND(LEN(I33)&gt;0,OR(NOT(ISTEXT(I33)),LEN(TRIM(I33))=0)),AND(LEN(J33)&gt;0,OR(NOT(ISTEXT(J33)),LEN(TRIM(J33))=0)),AND(LEN(K33)&gt;0,OR(NOT(ISTEXT(K33)),LEN(TRIM(K33))=0)),AND(LEN(L33)&gt;0,OR(NOT(ISTEXT(L33)),LEN(TRIM(L33))=0)),AND(LEN(M33)&gt;0,OR(NOT(ISTEXT(M33)),LEN(TRIM(M33))=0))),"Перевірте текст",IF(OR(AND(LEN(B33)&gt;0,'Налаштування'!J7&lt;&gt;"Готово"),AND(LEN(C33)&gt;0,'Налаштування'!J8&lt;&gt;"Готово"),AND(LEN(D33)&gt;0,'Налаштування'!J9&lt;&gt;"Готово"),AND(LEN(E33)&gt;0,'Налаштування'!J10&lt;&gt;"Готово"),AND(LEN(F33)&gt;0,'Налаштування'!J11&lt;&gt;"Готово"),AND(LEN(G33)&gt;0,'Налаштування'!J12&lt;&gt;"Готово"),AND(LEN(H33)&gt;0,'Налаштування'!J13&lt;&gt;"Готово"),AND(LEN(I33)&gt;0,'Налаштування'!J14&lt;&gt;"Готово"),AND(LEN(J33)&gt;0,'Налаштування'!J15&lt;&gt;"Готово"),AND(LEN(K33)&gt;0,'Налаштування'!J16&lt;&gt;"Готово"),AND(LEN(L33)&gt;0,'Налаштування'!J17&lt;&gt;"Готово"),AND(LEN(M33)&gt;0,'Налаштування'!J18&lt;&gt;"Готово")),"Відділ не налаштовано","Готово"))))</x:f>
      </x:c>
    </x:row>
    <x:row r="34" ht="36" customHeight="1">
      <x:c r="A34" s="14" t="n">
        <x:f>IF('Налаштування'!$C$4&lt;&gt;"Готово","",IF(YEAR(DATE('Налаштування'!$B$4,1,28))='Налаштування'!$B$4,DATE('Налаштування'!$B$4,1,28),""))</x:f>
        <x:v>46050</x:v>
      </x:c>
      <x:c r="B34" s="11"/>
      <x:c r="C34" s="11"/>
      <x:c r="D34" s="11"/>
      <x:c r="E34" s="11"/>
      <x:c r="F34" s="11"/>
      <x:c r="G34" s="11"/>
      <x:c r="H34" s="11"/>
      <x:c r="I34" s="11"/>
      <x:c r="J34" s="11"/>
      <x:c r="K34" s="11"/>
      <x:c r="L34" s="11"/>
      <x:c r="M34" s="11"/>
      <x:c r="N34" s="9" t="str">
        <x:f>IF(COUNTA(B34:M34)=0,"",IF(A34="","Дата поза роком",IF(OR(AND(LEN(B34)&gt;0,OR(NOT(ISTEXT(B34)),LEN(TRIM(B34))=0)),AND(LEN(C34)&gt;0,OR(NOT(ISTEXT(C34)),LEN(TRIM(C34))=0)),AND(LEN(D34)&gt;0,OR(NOT(ISTEXT(D34)),LEN(TRIM(D34))=0)),AND(LEN(E34)&gt;0,OR(NOT(ISTEXT(E34)),LEN(TRIM(E34))=0)),AND(LEN(F34)&gt;0,OR(NOT(ISTEXT(F34)),LEN(TRIM(F34))=0)),AND(LEN(G34)&gt;0,OR(NOT(ISTEXT(G34)),LEN(TRIM(G34))=0)),AND(LEN(H34)&gt;0,OR(NOT(ISTEXT(H34)),LEN(TRIM(H34))=0)),AND(LEN(I34)&gt;0,OR(NOT(ISTEXT(I34)),LEN(TRIM(I34))=0)),AND(LEN(J34)&gt;0,OR(NOT(ISTEXT(J34)),LEN(TRIM(J34))=0)),AND(LEN(K34)&gt;0,OR(NOT(ISTEXT(K34)),LEN(TRIM(K34))=0)),AND(LEN(L34)&gt;0,OR(NOT(ISTEXT(L34)),LEN(TRIM(L34))=0)),AND(LEN(M34)&gt;0,OR(NOT(ISTEXT(M34)),LEN(TRIM(M34))=0))),"Перевірте текст",IF(OR(AND(LEN(B34)&gt;0,'Налаштування'!J7&lt;&gt;"Готово"),AND(LEN(C34)&gt;0,'Налаштування'!J8&lt;&gt;"Готово"),AND(LEN(D34)&gt;0,'Налаштування'!J9&lt;&gt;"Готово"),AND(LEN(E34)&gt;0,'Налаштування'!J10&lt;&gt;"Готово"),AND(LEN(F34)&gt;0,'Налаштування'!J11&lt;&gt;"Готово"),AND(LEN(G34)&gt;0,'Налаштування'!J12&lt;&gt;"Готово"),AND(LEN(H34)&gt;0,'Налаштування'!J13&lt;&gt;"Готово"),AND(LEN(I34)&gt;0,'Налаштування'!J14&lt;&gt;"Готово"),AND(LEN(J34)&gt;0,'Налаштування'!J15&lt;&gt;"Готово"),AND(LEN(K34)&gt;0,'Налаштування'!J16&lt;&gt;"Готово"),AND(LEN(L34)&gt;0,'Налаштування'!J17&lt;&gt;"Готово"),AND(LEN(M34)&gt;0,'Налаштування'!J18&lt;&gt;"Готово")),"Відділ не налаштовано","Готово"))))</x:f>
      </x:c>
    </x:row>
    <x:row r="35" ht="36" customHeight="1">
      <x:c r="A35" s="14" t="n">
        <x:f>IF('Налаштування'!$C$4&lt;&gt;"Готово","",IF(YEAR(DATE('Налаштування'!$B$4,1,29))='Налаштування'!$B$4,DATE('Налаштування'!$B$4,1,29),""))</x:f>
        <x:v>46051</x:v>
      </x:c>
      <x:c r="B35" s="11"/>
      <x:c r="C35" s="11"/>
      <x:c r="D35" s="11"/>
      <x:c r="E35" s="11"/>
      <x:c r="F35" s="11"/>
      <x:c r="G35" s="11"/>
      <x:c r="H35" s="11"/>
      <x:c r="I35" s="11"/>
      <x:c r="J35" s="11"/>
      <x:c r="K35" s="11"/>
      <x:c r="L35" s="11"/>
      <x:c r="M35" s="11"/>
      <x:c r="N35" s="9" t="str">
        <x:f>IF(COUNTA(B35:M35)=0,"",IF(A35="","Дата поза роком",IF(OR(AND(LEN(B35)&gt;0,OR(NOT(ISTEXT(B35)),LEN(TRIM(B35))=0)),AND(LEN(C35)&gt;0,OR(NOT(ISTEXT(C35)),LEN(TRIM(C35))=0)),AND(LEN(D35)&gt;0,OR(NOT(ISTEXT(D35)),LEN(TRIM(D35))=0)),AND(LEN(E35)&gt;0,OR(NOT(ISTEXT(E35)),LEN(TRIM(E35))=0)),AND(LEN(F35)&gt;0,OR(NOT(ISTEXT(F35)),LEN(TRIM(F35))=0)),AND(LEN(G35)&gt;0,OR(NOT(ISTEXT(G35)),LEN(TRIM(G35))=0)),AND(LEN(H35)&gt;0,OR(NOT(ISTEXT(H35)),LEN(TRIM(H35))=0)),AND(LEN(I35)&gt;0,OR(NOT(ISTEXT(I35)),LEN(TRIM(I35))=0)),AND(LEN(J35)&gt;0,OR(NOT(ISTEXT(J35)),LEN(TRIM(J35))=0)),AND(LEN(K35)&gt;0,OR(NOT(ISTEXT(K35)),LEN(TRIM(K35))=0)),AND(LEN(L35)&gt;0,OR(NOT(ISTEXT(L35)),LEN(TRIM(L35))=0)),AND(LEN(M35)&gt;0,OR(NOT(ISTEXT(M35)),LEN(TRIM(M35))=0))),"Перевірте текст",IF(OR(AND(LEN(B35)&gt;0,'Налаштування'!J7&lt;&gt;"Готово"),AND(LEN(C35)&gt;0,'Налаштування'!J8&lt;&gt;"Готово"),AND(LEN(D35)&gt;0,'Налаштування'!J9&lt;&gt;"Готово"),AND(LEN(E35)&gt;0,'Налаштування'!J10&lt;&gt;"Готово"),AND(LEN(F35)&gt;0,'Налаштування'!J11&lt;&gt;"Готово"),AND(LEN(G35)&gt;0,'Налаштування'!J12&lt;&gt;"Готово"),AND(LEN(H35)&gt;0,'Налаштування'!J13&lt;&gt;"Готово"),AND(LEN(I35)&gt;0,'Налаштування'!J14&lt;&gt;"Готово"),AND(LEN(J35)&gt;0,'Налаштування'!J15&lt;&gt;"Готово"),AND(LEN(K35)&gt;0,'Налаштування'!J16&lt;&gt;"Готово"),AND(LEN(L35)&gt;0,'Налаштування'!J17&lt;&gt;"Готово"),AND(LEN(M35)&gt;0,'Налаштування'!J18&lt;&gt;"Готово")),"Відділ не налаштовано","Готово"))))</x:f>
      </x:c>
    </x:row>
    <x:row r="36" ht="36" customHeight="1">
      <x:c r="A36" s="14" t="n">
        <x:f>IF('Налаштування'!$C$4&lt;&gt;"Готово","",IF(YEAR(DATE('Налаштування'!$B$4,1,30))='Налаштування'!$B$4,DATE('Налаштування'!$B$4,1,30),""))</x:f>
        <x:v>46052</x:v>
      </x:c>
      <x:c r="B36" s="11"/>
      <x:c r="C36" s="11"/>
      <x:c r="D36" s="11"/>
      <x:c r="E36" s="11"/>
      <x:c r="F36" s="11"/>
      <x:c r="G36" s="11"/>
      <x:c r="H36" s="11"/>
      <x:c r="I36" s="11"/>
      <x:c r="J36" s="11"/>
      <x:c r="K36" s="11"/>
      <x:c r="L36" s="11"/>
      <x:c r="M36" s="11"/>
      <x:c r="N36" s="9" t="str">
        <x:f>IF(COUNTA(B36:M36)=0,"",IF(A36="","Дата поза роком",IF(OR(AND(LEN(B36)&gt;0,OR(NOT(ISTEXT(B36)),LEN(TRIM(B36))=0)),AND(LEN(C36)&gt;0,OR(NOT(ISTEXT(C36)),LEN(TRIM(C36))=0)),AND(LEN(D36)&gt;0,OR(NOT(ISTEXT(D36)),LEN(TRIM(D36))=0)),AND(LEN(E36)&gt;0,OR(NOT(ISTEXT(E36)),LEN(TRIM(E36))=0)),AND(LEN(F36)&gt;0,OR(NOT(ISTEXT(F36)),LEN(TRIM(F36))=0)),AND(LEN(G36)&gt;0,OR(NOT(ISTEXT(G36)),LEN(TRIM(G36))=0)),AND(LEN(H36)&gt;0,OR(NOT(ISTEXT(H36)),LEN(TRIM(H36))=0)),AND(LEN(I36)&gt;0,OR(NOT(ISTEXT(I36)),LEN(TRIM(I36))=0)),AND(LEN(J36)&gt;0,OR(NOT(ISTEXT(J36)),LEN(TRIM(J36))=0)),AND(LEN(K36)&gt;0,OR(NOT(ISTEXT(K36)),LEN(TRIM(K36))=0)),AND(LEN(L36)&gt;0,OR(NOT(ISTEXT(L36)),LEN(TRIM(L36))=0)),AND(LEN(M36)&gt;0,OR(NOT(ISTEXT(M36)),LEN(TRIM(M36))=0))),"Перевірте текст",IF(OR(AND(LEN(B36)&gt;0,'Налаштування'!J7&lt;&gt;"Готово"),AND(LEN(C36)&gt;0,'Налаштування'!J8&lt;&gt;"Готово"),AND(LEN(D36)&gt;0,'Налаштування'!J9&lt;&gt;"Готово"),AND(LEN(E36)&gt;0,'Налаштування'!J10&lt;&gt;"Готово"),AND(LEN(F36)&gt;0,'Налаштування'!J11&lt;&gt;"Готово"),AND(LEN(G36)&gt;0,'Налаштування'!J12&lt;&gt;"Готово"),AND(LEN(H36)&gt;0,'Налаштування'!J13&lt;&gt;"Готово"),AND(LEN(I36)&gt;0,'Налаштування'!J14&lt;&gt;"Готово"),AND(LEN(J36)&gt;0,'Налаштування'!J15&lt;&gt;"Готово"),AND(LEN(K36)&gt;0,'Налаштування'!J16&lt;&gt;"Готово"),AND(LEN(L36)&gt;0,'Налаштування'!J17&lt;&gt;"Готово"),AND(LEN(M36)&gt;0,'Налаштування'!J18&lt;&gt;"Готово")),"Відділ не налаштовано","Готово"))))</x:f>
      </x:c>
    </x:row>
    <x:row r="37" ht="36" customHeight="1">
      <x:c r="A37" s="14" t="n">
        <x:f>IF('Налаштування'!$C$4&lt;&gt;"Готово","",IF(YEAR(DATE('Налаштування'!$B$4,1,31))='Налаштування'!$B$4,DATE('Налаштування'!$B$4,1,31),""))</x:f>
        <x:v>46053</x:v>
      </x:c>
      <x:c r="B37" s="11"/>
      <x:c r="C37" s="11"/>
      <x:c r="D37" s="11"/>
      <x:c r="E37" s="11"/>
      <x:c r="F37" s="11"/>
      <x:c r="G37" s="11"/>
      <x:c r="H37" s="11"/>
      <x:c r="I37" s="11"/>
      <x:c r="J37" s="11"/>
      <x:c r="K37" s="11"/>
      <x:c r="L37" s="11"/>
      <x:c r="M37" s="11"/>
      <x:c r="N37" s="9" t="str">
        <x:f>IF(COUNTA(B37:M37)=0,"",IF(A37="","Дата поза роком",IF(OR(AND(LEN(B37)&gt;0,OR(NOT(ISTEXT(B37)),LEN(TRIM(B37))=0)),AND(LEN(C37)&gt;0,OR(NOT(ISTEXT(C37)),LEN(TRIM(C37))=0)),AND(LEN(D37)&gt;0,OR(NOT(ISTEXT(D37)),LEN(TRIM(D37))=0)),AND(LEN(E37)&gt;0,OR(NOT(ISTEXT(E37)),LEN(TRIM(E37))=0)),AND(LEN(F37)&gt;0,OR(NOT(ISTEXT(F37)),LEN(TRIM(F37))=0)),AND(LEN(G37)&gt;0,OR(NOT(ISTEXT(G37)),LEN(TRIM(G37))=0)),AND(LEN(H37)&gt;0,OR(NOT(ISTEXT(H37)),LEN(TRIM(H37))=0)),AND(LEN(I37)&gt;0,OR(NOT(ISTEXT(I37)),LEN(TRIM(I37))=0)),AND(LEN(J37)&gt;0,OR(NOT(ISTEXT(J37)),LEN(TRIM(J37))=0)),AND(LEN(K37)&gt;0,OR(NOT(ISTEXT(K37)),LEN(TRIM(K37))=0)),AND(LEN(L37)&gt;0,OR(NOT(ISTEXT(L37)),LEN(TRIM(L37))=0)),AND(LEN(M37)&gt;0,OR(NOT(ISTEXT(M37)),LEN(TRIM(M37))=0))),"Перевірте текст",IF(OR(AND(LEN(B37)&gt;0,'Налаштування'!J7&lt;&gt;"Готово"),AND(LEN(C37)&gt;0,'Налаштування'!J8&lt;&gt;"Готово"),AND(LEN(D37)&gt;0,'Налаштування'!J9&lt;&gt;"Готово"),AND(LEN(E37)&gt;0,'Налаштування'!J10&lt;&gt;"Готово"),AND(LEN(F37)&gt;0,'Налаштування'!J11&lt;&gt;"Готово"),AND(LEN(G37)&gt;0,'Налаштування'!J12&lt;&gt;"Готово"),AND(LEN(H37)&gt;0,'Налаштування'!J13&lt;&gt;"Готово"),AND(LEN(I37)&gt;0,'Налаштування'!J14&lt;&gt;"Готово"),AND(LEN(J37)&gt;0,'Налаштування'!J15&lt;&gt;"Готово"),AND(LEN(K37)&gt;0,'Налаштування'!J16&lt;&gt;"Готово"),AND(LEN(L37)&gt;0,'Налаштування'!J17&lt;&gt;"Готово"),AND(LEN(M37)&gt;0,'Налаштування'!J18&lt;&gt;"Готово")),"Відділ не налаштовано","Готово"))))</x:f>
      </x:c>
    </x:row>
    <x:row r="38" ht="36" customHeight="1">
      <x:c r="A38" s="14" t="n">
        <x:f>IF('Налаштування'!$C$4&lt;&gt;"Готово","",IF(YEAR(DATE('Налаштування'!$B$4,1,32))='Налаштування'!$B$4,DATE('Налаштування'!$B$4,1,32),""))</x:f>
        <x:v>46054</x:v>
      </x:c>
      <x:c r="B38" s="11"/>
      <x:c r="C38" s="11"/>
      <x:c r="D38" s="11"/>
      <x:c r="E38" s="11"/>
      <x:c r="F38" s="11"/>
      <x:c r="G38" s="11"/>
      <x:c r="H38" s="11"/>
      <x:c r="I38" s="11"/>
      <x:c r="J38" s="11"/>
      <x:c r="K38" s="11"/>
      <x:c r="L38" s="11"/>
      <x:c r="M38" s="11"/>
      <x:c r="N38" s="9" t="str">
        <x:f>IF(COUNTA(B38:M38)=0,"",IF(A38="","Дата поза роком",IF(OR(AND(LEN(B38)&gt;0,OR(NOT(ISTEXT(B38)),LEN(TRIM(B38))=0)),AND(LEN(C38)&gt;0,OR(NOT(ISTEXT(C38)),LEN(TRIM(C38))=0)),AND(LEN(D38)&gt;0,OR(NOT(ISTEXT(D38)),LEN(TRIM(D38))=0)),AND(LEN(E38)&gt;0,OR(NOT(ISTEXT(E38)),LEN(TRIM(E38))=0)),AND(LEN(F38)&gt;0,OR(NOT(ISTEXT(F38)),LEN(TRIM(F38))=0)),AND(LEN(G38)&gt;0,OR(NOT(ISTEXT(G38)),LEN(TRIM(G38))=0)),AND(LEN(H38)&gt;0,OR(NOT(ISTEXT(H38)),LEN(TRIM(H38))=0)),AND(LEN(I38)&gt;0,OR(NOT(ISTEXT(I38)),LEN(TRIM(I38))=0)),AND(LEN(J38)&gt;0,OR(NOT(ISTEXT(J38)),LEN(TRIM(J38))=0)),AND(LEN(K38)&gt;0,OR(NOT(ISTEXT(K38)),LEN(TRIM(K38))=0)),AND(LEN(L38)&gt;0,OR(NOT(ISTEXT(L38)),LEN(TRIM(L38))=0)),AND(LEN(M38)&gt;0,OR(NOT(ISTEXT(M38)),LEN(TRIM(M38))=0))),"Перевірте текст",IF(OR(AND(LEN(B38)&gt;0,'Налаштування'!J7&lt;&gt;"Готово"),AND(LEN(C38)&gt;0,'Налаштування'!J8&lt;&gt;"Готово"),AND(LEN(D38)&gt;0,'Налаштування'!J9&lt;&gt;"Готово"),AND(LEN(E38)&gt;0,'Налаштування'!J10&lt;&gt;"Готово"),AND(LEN(F38)&gt;0,'Налаштування'!J11&lt;&gt;"Готово"),AND(LEN(G38)&gt;0,'Налаштування'!J12&lt;&gt;"Готово"),AND(LEN(H38)&gt;0,'Налаштування'!J13&lt;&gt;"Готово"),AND(LEN(I38)&gt;0,'Налаштування'!J14&lt;&gt;"Готово"),AND(LEN(J38)&gt;0,'Налаштування'!J15&lt;&gt;"Готово"),AND(LEN(K38)&gt;0,'Налаштування'!J16&lt;&gt;"Готово"),AND(LEN(L38)&gt;0,'Налаштування'!J17&lt;&gt;"Готово"),AND(LEN(M38)&gt;0,'Налаштування'!J18&lt;&gt;"Готово")),"Відділ не налаштовано","Готово"))))</x:f>
      </x:c>
    </x:row>
    <x:row r="39" ht="36" customHeight="1">
      <x:c r="A39" s="14" t="n">
        <x:f>IF('Налаштування'!$C$4&lt;&gt;"Готово","",IF(YEAR(DATE('Налаштування'!$B$4,1,33))='Налаштування'!$B$4,DATE('Налаштування'!$B$4,1,33),""))</x:f>
        <x:v>46055</x:v>
      </x:c>
      <x:c r="B39" s="11"/>
      <x:c r="C39" s="11"/>
      <x:c r="D39" s="11"/>
      <x:c r="E39" s="11"/>
      <x:c r="F39" s="11"/>
      <x:c r="G39" s="11"/>
      <x:c r="H39" s="11"/>
      <x:c r="I39" s="11"/>
      <x:c r="J39" s="11"/>
      <x:c r="K39" s="11"/>
      <x:c r="L39" s="11"/>
      <x:c r="M39" s="11"/>
      <x:c r="N39" s="9" t="str">
        <x:f>IF(COUNTA(B39:M39)=0,"",IF(A39="","Дата поза роком",IF(OR(AND(LEN(B39)&gt;0,OR(NOT(ISTEXT(B39)),LEN(TRIM(B39))=0)),AND(LEN(C39)&gt;0,OR(NOT(ISTEXT(C39)),LEN(TRIM(C39))=0)),AND(LEN(D39)&gt;0,OR(NOT(ISTEXT(D39)),LEN(TRIM(D39))=0)),AND(LEN(E39)&gt;0,OR(NOT(ISTEXT(E39)),LEN(TRIM(E39))=0)),AND(LEN(F39)&gt;0,OR(NOT(ISTEXT(F39)),LEN(TRIM(F39))=0)),AND(LEN(G39)&gt;0,OR(NOT(ISTEXT(G39)),LEN(TRIM(G39))=0)),AND(LEN(H39)&gt;0,OR(NOT(ISTEXT(H39)),LEN(TRIM(H39))=0)),AND(LEN(I39)&gt;0,OR(NOT(ISTEXT(I39)),LEN(TRIM(I39))=0)),AND(LEN(J39)&gt;0,OR(NOT(ISTEXT(J39)),LEN(TRIM(J39))=0)),AND(LEN(K39)&gt;0,OR(NOT(ISTEXT(K39)),LEN(TRIM(K39))=0)),AND(LEN(L39)&gt;0,OR(NOT(ISTEXT(L39)),LEN(TRIM(L39))=0)),AND(LEN(M39)&gt;0,OR(NOT(ISTEXT(M39)),LEN(TRIM(M39))=0))),"Перевірте текст",IF(OR(AND(LEN(B39)&gt;0,'Налаштування'!J7&lt;&gt;"Готово"),AND(LEN(C39)&gt;0,'Налаштування'!J8&lt;&gt;"Готово"),AND(LEN(D39)&gt;0,'Налаштування'!J9&lt;&gt;"Готово"),AND(LEN(E39)&gt;0,'Налаштування'!J10&lt;&gt;"Готово"),AND(LEN(F39)&gt;0,'Налаштування'!J11&lt;&gt;"Готово"),AND(LEN(G39)&gt;0,'Налаштування'!J12&lt;&gt;"Готово"),AND(LEN(H39)&gt;0,'Налаштування'!J13&lt;&gt;"Готово"),AND(LEN(I39)&gt;0,'Налаштування'!J14&lt;&gt;"Готово"),AND(LEN(J39)&gt;0,'Налаштування'!J15&lt;&gt;"Готово"),AND(LEN(K39)&gt;0,'Налаштування'!J16&lt;&gt;"Готово"),AND(LEN(L39)&gt;0,'Налаштування'!J17&lt;&gt;"Готово"),AND(LEN(M39)&gt;0,'Налаштування'!J18&lt;&gt;"Готово")),"Відділ не налаштовано","Готово"))))</x:f>
      </x:c>
    </x:row>
    <x:row r="40" ht="36" customHeight="1">
      <x:c r="A40" s="14" t="n">
        <x:f>IF('Налаштування'!$C$4&lt;&gt;"Готово","",IF(YEAR(DATE('Налаштування'!$B$4,1,34))='Налаштування'!$B$4,DATE('Налаштування'!$B$4,1,34),""))</x:f>
        <x:v>46056</x:v>
      </x:c>
      <x:c r="B40" s="11"/>
      <x:c r="C40" s="11"/>
      <x:c r="D40" s="11"/>
      <x:c r="E40" s="11"/>
      <x:c r="F40" s="11"/>
      <x:c r="G40" s="11"/>
      <x:c r="H40" s="11"/>
      <x:c r="I40" s="11"/>
      <x:c r="J40" s="11"/>
      <x:c r="K40" s="11"/>
      <x:c r="L40" s="11"/>
      <x:c r="M40" s="11"/>
      <x:c r="N40" s="9" t="str">
        <x:f>IF(COUNTA(B40:M40)=0,"",IF(A40="","Дата поза роком",IF(OR(AND(LEN(B40)&gt;0,OR(NOT(ISTEXT(B40)),LEN(TRIM(B40))=0)),AND(LEN(C40)&gt;0,OR(NOT(ISTEXT(C40)),LEN(TRIM(C40))=0)),AND(LEN(D40)&gt;0,OR(NOT(ISTEXT(D40)),LEN(TRIM(D40))=0)),AND(LEN(E40)&gt;0,OR(NOT(ISTEXT(E40)),LEN(TRIM(E40))=0)),AND(LEN(F40)&gt;0,OR(NOT(ISTEXT(F40)),LEN(TRIM(F40))=0)),AND(LEN(G40)&gt;0,OR(NOT(ISTEXT(G40)),LEN(TRIM(G40))=0)),AND(LEN(H40)&gt;0,OR(NOT(ISTEXT(H40)),LEN(TRIM(H40))=0)),AND(LEN(I40)&gt;0,OR(NOT(ISTEXT(I40)),LEN(TRIM(I40))=0)),AND(LEN(J40)&gt;0,OR(NOT(ISTEXT(J40)),LEN(TRIM(J40))=0)),AND(LEN(K40)&gt;0,OR(NOT(ISTEXT(K40)),LEN(TRIM(K40))=0)),AND(LEN(L40)&gt;0,OR(NOT(ISTEXT(L40)),LEN(TRIM(L40))=0)),AND(LEN(M40)&gt;0,OR(NOT(ISTEXT(M40)),LEN(TRIM(M40))=0))),"Перевірте текст",IF(OR(AND(LEN(B40)&gt;0,'Налаштування'!J7&lt;&gt;"Готово"),AND(LEN(C40)&gt;0,'Налаштування'!J8&lt;&gt;"Готово"),AND(LEN(D40)&gt;0,'Налаштування'!J9&lt;&gt;"Готово"),AND(LEN(E40)&gt;0,'Налаштування'!J10&lt;&gt;"Готово"),AND(LEN(F40)&gt;0,'Налаштування'!J11&lt;&gt;"Готово"),AND(LEN(G40)&gt;0,'Налаштування'!J12&lt;&gt;"Готово"),AND(LEN(H40)&gt;0,'Налаштування'!J13&lt;&gt;"Готово"),AND(LEN(I40)&gt;0,'Налаштування'!J14&lt;&gt;"Готово"),AND(LEN(J40)&gt;0,'Налаштування'!J15&lt;&gt;"Готово"),AND(LEN(K40)&gt;0,'Налаштування'!J16&lt;&gt;"Готово"),AND(LEN(L40)&gt;0,'Налаштування'!J17&lt;&gt;"Готово"),AND(LEN(M40)&gt;0,'Налаштування'!J18&lt;&gt;"Готово")),"Відділ не налаштовано","Готово"))))</x:f>
      </x:c>
    </x:row>
    <x:row r="41" ht="36" customHeight="1">
      <x:c r="A41" s="14" t="n">
        <x:f>IF('Налаштування'!$C$4&lt;&gt;"Готово","",IF(YEAR(DATE('Налаштування'!$B$4,1,35))='Налаштування'!$B$4,DATE('Налаштування'!$B$4,1,35),""))</x:f>
        <x:v>46057</x:v>
      </x:c>
      <x:c r="B41" s="11"/>
      <x:c r="C41" s="11"/>
      <x:c r="D41" s="11"/>
      <x:c r="E41" s="11"/>
      <x:c r="F41" s="11"/>
      <x:c r="G41" s="11"/>
      <x:c r="H41" s="11"/>
      <x:c r="I41" s="11"/>
      <x:c r="J41" s="11"/>
      <x:c r="K41" s="11"/>
      <x:c r="L41" s="11"/>
      <x:c r="M41" s="11"/>
      <x:c r="N41" s="9" t="str">
        <x:f>IF(COUNTA(B41:M41)=0,"",IF(A41="","Дата поза роком",IF(OR(AND(LEN(B41)&gt;0,OR(NOT(ISTEXT(B41)),LEN(TRIM(B41))=0)),AND(LEN(C41)&gt;0,OR(NOT(ISTEXT(C41)),LEN(TRIM(C41))=0)),AND(LEN(D41)&gt;0,OR(NOT(ISTEXT(D41)),LEN(TRIM(D41))=0)),AND(LEN(E41)&gt;0,OR(NOT(ISTEXT(E41)),LEN(TRIM(E41))=0)),AND(LEN(F41)&gt;0,OR(NOT(ISTEXT(F41)),LEN(TRIM(F41))=0)),AND(LEN(G41)&gt;0,OR(NOT(ISTEXT(G41)),LEN(TRIM(G41))=0)),AND(LEN(H41)&gt;0,OR(NOT(ISTEXT(H41)),LEN(TRIM(H41))=0)),AND(LEN(I41)&gt;0,OR(NOT(ISTEXT(I41)),LEN(TRIM(I41))=0)),AND(LEN(J41)&gt;0,OR(NOT(ISTEXT(J41)),LEN(TRIM(J41))=0)),AND(LEN(K41)&gt;0,OR(NOT(ISTEXT(K41)),LEN(TRIM(K41))=0)),AND(LEN(L41)&gt;0,OR(NOT(ISTEXT(L41)),LEN(TRIM(L41))=0)),AND(LEN(M41)&gt;0,OR(NOT(ISTEXT(M41)),LEN(TRIM(M41))=0))),"Перевірте текст",IF(OR(AND(LEN(B41)&gt;0,'Налаштування'!J7&lt;&gt;"Готово"),AND(LEN(C41)&gt;0,'Налаштування'!J8&lt;&gt;"Готово"),AND(LEN(D41)&gt;0,'Налаштування'!J9&lt;&gt;"Готово"),AND(LEN(E41)&gt;0,'Налаштування'!J10&lt;&gt;"Готово"),AND(LEN(F41)&gt;0,'Налаштування'!J11&lt;&gt;"Готово"),AND(LEN(G41)&gt;0,'Налаштування'!J12&lt;&gt;"Готово"),AND(LEN(H41)&gt;0,'Налаштування'!J13&lt;&gt;"Готово"),AND(LEN(I41)&gt;0,'Налаштування'!J14&lt;&gt;"Готово"),AND(LEN(J41)&gt;0,'Налаштування'!J15&lt;&gt;"Готово"),AND(LEN(K41)&gt;0,'Налаштування'!J16&lt;&gt;"Готово"),AND(LEN(L41)&gt;0,'Налаштування'!J17&lt;&gt;"Готово"),AND(LEN(M41)&gt;0,'Налаштування'!J18&lt;&gt;"Готово")),"Відділ не налаштовано","Готово"))))</x:f>
      </x:c>
    </x:row>
    <x:row r="42" ht="36" customHeight="1">
      <x:c r="A42" s="14" t="n">
        <x:f>IF('Налаштування'!$C$4&lt;&gt;"Готово","",IF(YEAR(DATE('Налаштування'!$B$4,1,36))='Налаштування'!$B$4,DATE('Налаштування'!$B$4,1,36),""))</x:f>
        <x:v>46058</x:v>
      </x:c>
      <x:c r="B42" s="11"/>
      <x:c r="C42" s="11"/>
      <x:c r="D42" s="11"/>
      <x:c r="E42" s="11"/>
      <x:c r="F42" s="11"/>
      <x:c r="G42" s="11"/>
      <x:c r="H42" s="11"/>
      <x:c r="I42" s="11"/>
      <x:c r="J42" s="11"/>
      <x:c r="K42" s="11"/>
      <x:c r="L42" s="11"/>
      <x:c r="M42" s="11"/>
      <x:c r="N42" s="9" t="str">
        <x:f>IF(COUNTA(B42:M42)=0,"",IF(A42="","Дата поза роком",IF(OR(AND(LEN(B42)&gt;0,OR(NOT(ISTEXT(B42)),LEN(TRIM(B42))=0)),AND(LEN(C42)&gt;0,OR(NOT(ISTEXT(C42)),LEN(TRIM(C42))=0)),AND(LEN(D42)&gt;0,OR(NOT(ISTEXT(D42)),LEN(TRIM(D42))=0)),AND(LEN(E42)&gt;0,OR(NOT(ISTEXT(E42)),LEN(TRIM(E42))=0)),AND(LEN(F42)&gt;0,OR(NOT(ISTEXT(F42)),LEN(TRIM(F42))=0)),AND(LEN(G42)&gt;0,OR(NOT(ISTEXT(G42)),LEN(TRIM(G42))=0)),AND(LEN(H42)&gt;0,OR(NOT(ISTEXT(H42)),LEN(TRIM(H42))=0)),AND(LEN(I42)&gt;0,OR(NOT(ISTEXT(I42)),LEN(TRIM(I42))=0)),AND(LEN(J42)&gt;0,OR(NOT(ISTEXT(J42)),LEN(TRIM(J42))=0)),AND(LEN(K42)&gt;0,OR(NOT(ISTEXT(K42)),LEN(TRIM(K42))=0)),AND(LEN(L42)&gt;0,OR(NOT(ISTEXT(L42)),LEN(TRIM(L42))=0)),AND(LEN(M42)&gt;0,OR(NOT(ISTEXT(M42)),LEN(TRIM(M42))=0))),"Перевірте текст",IF(OR(AND(LEN(B42)&gt;0,'Налаштування'!J7&lt;&gt;"Готово"),AND(LEN(C42)&gt;0,'Налаштування'!J8&lt;&gt;"Готово"),AND(LEN(D42)&gt;0,'Налаштування'!J9&lt;&gt;"Готово"),AND(LEN(E42)&gt;0,'Налаштування'!J10&lt;&gt;"Готово"),AND(LEN(F42)&gt;0,'Налаштування'!J11&lt;&gt;"Готово"),AND(LEN(G42)&gt;0,'Налаштування'!J12&lt;&gt;"Готово"),AND(LEN(H42)&gt;0,'Налаштування'!J13&lt;&gt;"Готово"),AND(LEN(I42)&gt;0,'Налаштування'!J14&lt;&gt;"Готово"),AND(LEN(J42)&gt;0,'Налаштування'!J15&lt;&gt;"Готово"),AND(LEN(K42)&gt;0,'Налаштування'!J16&lt;&gt;"Готово"),AND(LEN(L42)&gt;0,'Налаштування'!J17&lt;&gt;"Готово"),AND(LEN(M42)&gt;0,'Налаштування'!J18&lt;&gt;"Готово")),"Відділ не налаштовано","Готово"))))</x:f>
      </x:c>
    </x:row>
    <x:row r="43" ht="36" customHeight="1">
      <x:c r="A43" s="14" t="n">
        <x:f>IF('Налаштування'!$C$4&lt;&gt;"Готово","",IF(YEAR(DATE('Налаштування'!$B$4,1,37))='Налаштування'!$B$4,DATE('Налаштування'!$B$4,1,37),""))</x:f>
        <x:v>46059</x:v>
      </x:c>
      <x:c r="B43" s="11"/>
      <x:c r="C43" s="11"/>
      <x:c r="D43" s="11"/>
      <x:c r="E43" s="11"/>
      <x:c r="F43" s="11"/>
      <x:c r="G43" s="11"/>
      <x:c r="H43" s="11"/>
      <x:c r="I43" s="11"/>
      <x:c r="J43" s="11"/>
      <x:c r="K43" s="11"/>
      <x:c r="L43" s="11"/>
      <x:c r="M43" s="11"/>
      <x:c r="N43" s="9" t="str">
        <x:f>IF(COUNTA(B43:M43)=0,"",IF(A43="","Дата поза роком",IF(OR(AND(LEN(B43)&gt;0,OR(NOT(ISTEXT(B43)),LEN(TRIM(B43))=0)),AND(LEN(C43)&gt;0,OR(NOT(ISTEXT(C43)),LEN(TRIM(C43))=0)),AND(LEN(D43)&gt;0,OR(NOT(ISTEXT(D43)),LEN(TRIM(D43))=0)),AND(LEN(E43)&gt;0,OR(NOT(ISTEXT(E43)),LEN(TRIM(E43))=0)),AND(LEN(F43)&gt;0,OR(NOT(ISTEXT(F43)),LEN(TRIM(F43))=0)),AND(LEN(G43)&gt;0,OR(NOT(ISTEXT(G43)),LEN(TRIM(G43))=0)),AND(LEN(H43)&gt;0,OR(NOT(ISTEXT(H43)),LEN(TRIM(H43))=0)),AND(LEN(I43)&gt;0,OR(NOT(ISTEXT(I43)),LEN(TRIM(I43))=0)),AND(LEN(J43)&gt;0,OR(NOT(ISTEXT(J43)),LEN(TRIM(J43))=0)),AND(LEN(K43)&gt;0,OR(NOT(ISTEXT(K43)),LEN(TRIM(K43))=0)),AND(LEN(L43)&gt;0,OR(NOT(ISTEXT(L43)),LEN(TRIM(L43))=0)),AND(LEN(M43)&gt;0,OR(NOT(ISTEXT(M43)),LEN(TRIM(M43))=0))),"Перевірте текст",IF(OR(AND(LEN(B43)&gt;0,'Налаштування'!J7&lt;&gt;"Готово"),AND(LEN(C43)&gt;0,'Налаштування'!J8&lt;&gt;"Готово"),AND(LEN(D43)&gt;0,'Налаштування'!J9&lt;&gt;"Готово"),AND(LEN(E43)&gt;0,'Налаштування'!J10&lt;&gt;"Готово"),AND(LEN(F43)&gt;0,'Налаштування'!J11&lt;&gt;"Готово"),AND(LEN(G43)&gt;0,'Налаштування'!J12&lt;&gt;"Готово"),AND(LEN(H43)&gt;0,'Налаштування'!J13&lt;&gt;"Готово"),AND(LEN(I43)&gt;0,'Налаштування'!J14&lt;&gt;"Готово"),AND(LEN(J43)&gt;0,'Налаштування'!J15&lt;&gt;"Готово"),AND(LEN(K43)&gt;0,'Налаштування'!J16&lt;&gt;"Готово"),AND(LEN(L43)&gt;0,'Налаштування'!J17&lt;&gt;"Готово"),AND(LEN(M43)&gt;0,'Налаштування'!J18&lt;&gt;"Готово")),"Відділ не налаштовано","Готово"))))</x:f>
      </x:c>
    </x:row>
    <x:row r="44" ht="36" customHeight="1">
      <x:c r="A44" s="14" t="n">
        <x:f>IF('Налаштування'!$C$4&lt;&gt;"Готово","",IF(YEAR(DATE('Налаштування'!$B$4,1,38))='Налаштування'!$B$4,DATE('Налаштування'!$B$4,1,38),""))</x:f>
        <x:v>46060</x:v>
      </x:c>
      <x:c r="B44" s="11"/>
      <x:c r="C44" s="11"/>
      <x:c r="D44" s="11"/>
      <x:c r="E44" s="11"/>
      <x:c r="F44" s="11"/>
      <x:c r="G44" s="11"/>
      <x:c r="H44" s="11"/>
      <x:c r="I44" s="11"/>
      <x:c r="J44" s="11"/>
      <x:c r="K44" s="11"/>
      <x:c r="L44" s="11"/>
      <x:c r="M44" s="11"/>
      <x:c r="N44" s="9" t="str">
        <x:f>IF(COUNTA(B44:M44)=0,"",IF(A44="","Дата поза роком",IF(OR(AND(LEN(B44)&gt;0,OR(NOT(ISTEXT(B44)),LEN(TRIM(B44))=0)),AND(LEN(C44)&gt;0,OR(NOT(ISTEXT(C44)),LEN(TRIM(C44))=0)),AND(LEN(D44)&gt;0,OR(NOT(ISTEXT(D44)),LEN(TRIM(D44))=0)),AND(LEN(E44)&gt;0,OR(NOT(ISTEXT(E44)),LEN(TRIM(E44))=0)),AND(LEN(F44)&gt;0,OR(NOT(ISTEXT(F44)),LEN(TRIM(F44))=0)),AND(LEN(G44)&gt;0,OR(NOT(ISTEXT(G44)),LEN(TRIM(G44))=0)),AND(LEN(H44)&gt;0,OR(NOT(ISTEXT(H44)),LEN(TRIM(H44))=0)),AND(LEN(I44)&gt;0,OR(NOT(ISTEXT(I44)),LEN(TRIM(I44))=0)),AND(LEN(J44)&gt;0,OR(NOT(ISTEXT(J44)),LEN(TRIM(J44))=0)),AND(LEN(K44)&gt;0,OR(NOT(ISTEXT(K44)),LEN(TRIM(K44))=0)),AND(LEN(L44)&gt;0,OR(NOT(ISTEXT(L44)),LEN(TRIM(L44))=0)),AND(LEN(M44)&gt;0,OR(NOT(ISTEXT(M44)),LEN(TRIM(M44))=0))),"Перевірте текст",IF(OR(AND(LEN(B44)&gt;0,'Налаштування'!J7&lt;&gt;"Готово"),AND(LEN(C44)&gt;0,'Налаштування'!J8&lt;&gt;"Готово"),AND(LEN(D44)&gt;0,'Налаштування'!J9&lt;&gt;"Готово"),AND(LEN(E44)&gt;0,'Налаштування'!J10&lt;&gt;"Готово"),AND(LEN(F44)&gt;0,'Налаштування'!J11&lt;&gt;"Готово"),AND(LEN(G44)&gt;0,'Налаштування'!J12&lt;&gt;"Готово"),AND(LEN(H44)&gt;0,'Налаштування'!J13&lt;&gt;"Готово"),AND(LEN(I44)&gt;0,'Налаштування'!J14&lt;&gt;"Готово"),AND(LEN(J44)&gt;0,'Налаштування'!J15&lt;&gt;"Готово"),AND(LEN(K44)&gt;0,'Налаштування'!J16&lt;&gt;"Готово"),AND(LEN(L44)&gt;0,'Налаштування'!J17&lt;&gt;"Готово"),AND(LEN(M44)&gt;0,'Налаштування'!J18&lt;&gt;"Готово")),"Відділ не налаштовано","Готово"))))</x:f>
      </x:c>
    </x:row>
    <x:row r="45" ht="36" customHeight="1">
      <x:c r="A45" s="14" t="n">
        <x:f>IF('Налаштування'!$C$4&lt;&gt;"Готово","",IF(YEAR(DATE('Налаштування'!$B$4,1,39))='Налаштування'!$B$4,DATE('Налаштування'!$B$4,1,39),""))</x:f>
        <x:v>46061</x:v>
      </x:c>
      <x:c r="B45" s="11"/>
      <x:c r="C45" s="11"/>
      <x:c r="D45" s="11"/>
      <x:c r="E45" s="11"/>
      <x:c r="F45" s="11"/>
      <x:c r="G45" s="11"/>
      <x:c r="H45" s="11"/>
      <x:c r="I45" s="11"/>
      <x:c r="J45" s="11"/>
      <x:c r="K45" s="11"/>
      <x:c r="L45" s="11"/>
      <x:c r="M45" s="11"/>
      <x:c r="N45" s="9" t="str">
        <x:f>IF(COUNTA(B45:M45)=0,"",IF(A45="","Дата поза роком",IF(OR(AND(LEN(B45)&gt;0,OR(NOT(ISTEXT(B45)),LEN(TRIM(B45))=0)),AND(LEN(C45)&gt;0,OR(NOT(ISTEXT(C45)),LEN(TRIM(C45))=0)),AND(LEN(D45)&gt;0,OR(NOT(ISTEXT(D45)),LEN(TRIM(D45))=0)),AND(LEN(E45)&gt;0,OR(NOT(ISTEXT(E45)),LEN(TRIM(E45))=0)),AND(LEN(F45)&gt;0,OR(NOT(ISTEXT(F45)),LEN(TRIM(F45))=0)),AND(LEN(G45)&gt;0,OR(NOT(ISTEXT(G45)),LEN(TRIM(G45))=0)),AND(LEN(H45)&gt;0,OR(NOT(ISTEXT(H45)),LEN(TRIM(H45))=0)),AND(LEN(I45)&gt;0,OR(NOT(ISTEXT(I45)),LEN(TRIM(I45))=0)),AND(LEN(J45)&gt;0,OR(NOT(ISTEXT(J45)),LEN(TRIM(J45))=0)),AND(LEN(K45)&gt;0,OR(NOT(ISTEXT(K45)),LEN(TRIM(K45))=0)),AND(LEN(L45)&gt;0,OR(NOT(ISTEXT(L45)),LEN(TRIM(L45))=0)),AND(LEN(M45)&gt;0,OR(NOT(ISTEXT(M45)),LEN(TRIM(M45))=0))),"Перевірте текст",IF(OR(AND(LEN(B45)&gt;0,'Налаштування'!J7&lt;&gt;"Готово"),AND(LEN(C45)&gt;0,'Налаштування'!J8&lt;&gt;"Готово"),AND(LEN(D45)&gt;0,'Налаштування'!J9&lt;&gt;"Готово"),AND(LEN(E45)&gt;0,'Налаштування'!J10&lt;&gt;"Готово"),AND(LEN(F45)&gt;0,'Налаштування'!J11&lt;&gt;"Готово"),AND(LEN(G45)&gt;0,'Налаштування'!J12&lt;&gt;"Готово"),AND(LEN(H45)&gt;0,'Налаштування'!J13&lt;&gt;"Готово"),AND(LEN(I45)&gt;0,'Налаштування'!J14&lt;&gt;"Готово"),AND(LEN(J45)&gt;0,'Налаштування'!J15&lt;&gt;"Готово"),AND(LEN(K45)&gt;0,'Налаштування'!J16&lt;&gt;"Готово"),AND(LEN(L45)&gt;0,'Налаштування'!J17&lt;&gt;"Готово"),AND(LEN(M45)&gt;0,'Налаштування'!J18&lt;&gt;"Готово")),"Відділ не налаштовано","Готово"))))</x:f>
      </x:c>
    </x:row>
    <x:row r="46" ht="36" customHeight="1">
      <x:c r="A46" s="14" t="n">
        <x:f>IF('Налаштування'!$C$4&lt;&gt;"Готово","",IF(YEAR(DATE('Налаштування'!$B$4,1,40))='Налаштування'!$B$4,DATE('Налаштування'!$B$4,1,40),""))</x:f>
        <x:v>46062</x:v>
      </x:c>
      <x:c r="B46" s="11"/>
      <x:c r="C46" s="11"/>
      <x:c r="D46" s="11"/>
      <x:c r="E46" s="11"/>
      <x:c r="F46" s="11"/>
      <x:c r="G46" s="11"/>
      <x:c r="H46" s="11"/>
      <x:c r="I46" s="11"/>
      <x:c r="J46" s="11"/>
      <x:c r="K46" s="11"/>
      <x:c r="L46" s="11"/>
      <x:c r="M46" s="11"/>
      <x:c r="N46" s="9" t="str">
        <x:f>IF(COUNTA(B46:M46)=0,"",IF(A46="","Дата поза роком",IF(OR(AND(LEN(B46)&gt;0,OR(NOT(ISTEXT(B46)),LEN(TRIM(B46))=0)),AND(LEN(C46)&gt;0,OR(NOT(ISTEXT(C46)),LEN(TRIM(C46))=0)),AND(LEN(D46)&gt;0,OR(NOT(ISTEXT(D46)),LEN(TRIM(D46))=0)),AND(LEN(E46)&gt;0,OR(NOT(ISTEXT(E46)),LEN(TRIM(E46))=0)),AND(LEN(F46)&gt;0,OR(NOT(ISTEXT(F46)),LEN(TRIM(F46))=0)),AND(LEN(G46)&gt;0,OR(NOT(ISTEXT(G46)),LEN(TRIM(G46))=0)),AND(LEN(H46)&gt;0,OR(NOT(ISTEXT(H46)),LEN(TRIM(H46))=0)),AND(LEN(I46)&gt;0,OR(NOT(ISTEXT(I46)),LEN(TRIM(I46))=0)),AND(LEN(J46)&gt;0,OR(NOT(ISTEXT(J46)),LEN(TRIM(J46))=0)),AND(LEN(K46)&gt;0,OR(NOT(ISTEXT(K46)),LEN(TRIM(K46))=0)),AND(LEN(L46)&gt;0,OR(NOT(ISTEXT(L46)),LEN(TRIM(L46))=0)),AND(LEN(M46)&gt;0,OR(NOT(ISTEXT(M46)),LEN(TRIM(M46))=0))),"Перевірте текст",IF(OR(AND(LEN(B46)&gt;0,'Налаштування'!J7&lt;&gt;"Готово"),AND(LEN(C46)&gt;0,'Налаштування'!J8&lt;&gt;"Готово"),AND(LEN(D46)&gt;0,'Налаштування'!J9&lt;&gt;"Готово"),AND(LEN(E46)&gt;0,'Налаштування'!J10&lt;&gt;"Готово"),AND(LEN(F46)&gt;0,'Налаштування'!J11&lt;&gt;"Готово"),AND(LEN(G46)&gt;0,'Налаштування'!J12&lt;&gt;"Готово"),AND(LEN(H46)&gt;0,'Налаштування'!J13&lt;&gt;"Готово"),AND(LEN(I46)&gt;0,'Налаштування'!J14&lt;&gt;"Готово"),AND(LEN(J46)&gt;0,'Налаштування'!J15&lt;&gt;"Готово"),AND(LEN(K46)&gt;0,'Налаштування'!J16&lt;&gt;"Готово"),AND(LEN(L46)&gt;0,'Налаштування'!J17&lt;&gt;"Готово"),AND(LEN(M46)&gt;0,'Налаштування'!J18&lt;&gt;"Готово")),"Відділ не налаштовано","Готово"))))</x:f>
      </x:c>
    </x:row>
    <x:row r="47" ht="36" customHeight="1">
      <x:c r="A47" s="14" t="n">
        <x:f>IF('Налаштування'!$C$4&lt;&gt;"Готово","",IF(YEAR(DATE('Налаштування'!$B$4,1,41))='Налаштування'!$B$4,DATE('Налаштування'!$B$4,1,41),""))</x:f>
        <x:v>46063</x:v>
      </x:c>
      <x:c r="B47" s="11"/>
      <x:c r="C47" s="11"/>
      <x:c r="D47" s="11"/>
      <x:c r="E47" s="11"/>
      <x:c r="F47" s="11"/>
      <x:c r="G47" s="11"/>
      <x:c r="H47" s="11"/>
      <x:c r="I47" s="11"/>
      <x:c r="J47" s="11"/>
      <x:c r="K47" s="11"/>
      <x:c r="L47" s="11"/>
      <x:c r="M47" s="11"/>
      <x:c r="N47" s="9" t="str">
        <x:f>IF(COUNTA(B47:M47)=0,"",IF(A47="","Дата поза роком",IF(OR(AND(LEN(B47)&gt;0,OR(NOT(ISTEXT(B47)),LEN(TRIM(B47))=0)),AND(LEN(C47)&gt;0,OR(NOT(ISTEXT(C47)),LEN(TRIM(C47))=0)),AND(LEN(D47)&gt;0,OR(NOT(ISTEXT(D47)),LEN(TRIM(D47))=0)),AND(LEN(E47)&gt;0,OR(NOT(ISTEXT(E47)),LEN(TRIM(E47))=0)),AND(LEN(F47)&gt;0,OR(NOT(ISTEXT(F47)),LEN(TRIM(F47))=0)),AND(LEN(G47)&gt;0,OR(NOT(ISTEXT(G47)),LEN(TRIM(G47))=0)),AND(LEN(H47)&gt;0,OR(NOT(ISTEXT(H47)),LEN(TRIM(H47))=0)),AND(LEN(I47)&gt;0,OR(NOT(ISTEXT(I47)),LEN(TRIM(I47))=0)),AND(LEN(J47)&gt;0,OR(NOT(ISTEXT(J47)),LEN(TRIM(J47))=0)),AND(LEN(K47)&gt;0,OR(NOT(ISTEXT(K47)),LEN(TRIM(K47))=0)),AND(LEN(L47)&gt;0,OR(NOT(ISTEXT(L47)),LEN(TRIM(L47))=0)),AND(LEN(M47)&gt;0,OR(NOT(ISTEXT(M47)),LEN(TRIM(M47))=0))),"Перевірте текст",IF(OR(AND(LEN(B47)&gt;0,'Налаштування'!J7&lt;&gt;"Готово"),AND(LEN(C47)&gt;0,'Налаштування'!J8&lt;&gt;"Готово"),AND(LEN(D47)&gt;0,'Налаштування'!J9&lt;&gt;"Готово"),AND(LEN(E47)&gt;0,'Налаштування'!J10&lt;&gt;"Готово"),AND(LEN(F47)&gt;0,'Налаштування'!J11&lt;&gt;"Готово"),AND(LEN(G47)&gt;0,'Налаштування'!J12&lt;&gt;"Готово"),AND(LEN(H47)&gt;0,'Налаштування'!J13&lt;&gt;"Готово"),AND(LEN(I47)&gt;0,'Налаштування'!J14&lt;&gt;"Готово"),AND(LEN(J47)&gt;0,'Налаштування'!J15&lt;&gt;"Готово"),AND(LEN(K47)&gt;0,'Налаштування'!J16&lt;&gt;"Готово"),AND(LEN(L47)&gt;0,'Налаштування'!J17&lt;&gt;"Готово"),AND(LEN(M47)&gt;0,'Налаштування'!J18&lt;&gt;"Готово")),"Відділ не налаштовано","Готово"))))</x:f>
      </x:c>
    </x:row>
    <x:row r="48" ht="36" customHeight="1">
      <x:c r="A48" s="14" t="n">
        <x:f>IF('Налаштування'!$C$4&lt;&gt;"Готово","",IF(YEAR(DATE('Налаштування'!$B$4,1,42))='Налаштування'!$B$4,DATE('Налаштування'!$B$4,1,42),""))</x:f>
        <x:v>46064</x:v>
      </x:c>
      <x:c r="B48" s="11"/>
      <x:c r="C48" s="11"/>
      <x:c r="D48" s="11"/>
      <x:c r="E48" s="11"/>
      <x:c r="F48" s="11"/>
      <x:c r="G48" s="11"/>
      <x:c r="H48" s="11"/>
      <x:c r="I48" s="11"/>
      <x:c r="J48" s="11"/>
      <x:c r="K48" s="11"/>
      <x:c r="L48" s="11"/>
      <x:c r="M48" s="11"/>
      <x:c r="N48" s="9" t="str">
        <x:f>IF(COUNTA(B48:M48)=0,"",IF(A48="","Дата поза роком",IF(OR(AND(LEN(B48)&gt;0,OR(NOT(ISTEXT(B48)),LEN(TRIM(B48))=0)),AND(LEN(C48)&gt;0,OR(NOT(ISTEXT(C48)),LEN(TRIM(C48))=0)),AND(LEN(D48)&gt;0,OR(NOT(ISTEXT(D48)),LEN(TRIM(D48))=0)),AND(LEN(E48)&gt;0,OR(NOT(ISTEXT(E48)),LEN(TRIM(E48))=0)),AND(LEN(F48)&gt;0,OR(NOT(ISTEXT(F48)),LEN(TRIM(F48))=0)),AND(LEN(G48)&gt;0,OR(NOT(ISTEXT(G48)),LEN(TRIM(G48))=0)),AND(LEN(H48)&gt;0,OR(NOT(ISTEXT(H48)),LEN(TRIM(H48))=0)),AND(LEN(I48)&gt;0,OR(NOT(ISTEXT(I48)),LEN(TRIM(I48))=0)),AND(LEN(J48)&gt;0,OR(NOT(ISTEXT(J48)),LEN(TRIM(J48))=0)),AND(LEN(K48)&gt;0,OR(NOT(ISTEXT(K48)),LEN(TRIM(K48))=0)),AND(LEN(L48)&gt;0,OR(NOT(ISTEXT(L48)),LEN(TRIM(L48))=0)),AND(LEN(M48)&gt;0,OR(NOT(ISTEXT(M48)),LEN(TRIM(M48))=0))),"Перевірте текст",IF(OR(AND(LEN(B48)&gt;0,'Налаштування'!J7&lt;&gt;"Готово"),AND(LEN(C48)&gt;0,'Налаштування'!J8&lt;&gt;"Готово"),AND(LEN(D48)&gt;0,'Налаштування'!J9&lt;&gt;"Готово"),AND(LEN(E48)&gt;0,'Налаштування'!J10&lt;&gt;"Готово"),AND(LEN(F48)&gt;0,'Налаштування'!J11&lt;&gt;"Готово"),AND(LEN(G48)&gt;0,'Налаштування'!J12&lt;&gt;"Готово"),AND(LEN(H48)&gt;0,'Налаштування'!J13&lt;&gt;"Готово"),AND(LEN(I48)&gt;0,'Налаштування'!J14&lt;&gt;"Готово"),AND(LEN(J48)&gt;0,'Налаштування'!J15&lt;&gt;"Готово"),AND(LEN(K48)&gt;0,'Налаштування'!J16&lt;&gt;"Готово"),AND(LEN(L48)&gt;0,'Налаштування'!J17&lt;&gt;"Готово"),AND(LEN(M48)&gt;0,'Налаштування'!J18&lt;&gt;"Готово")),"Відділ не налаштовано","Готово"))))</x:f>
      </x:c>
    </x:row>
    <x:row r="49" ht="36" customHeight="1">
      <x:c r="A49" s="14" t="n">
        <x:f>IF('Налаштування'!$C$4&lt;&gt;"Готово","",IF(YEAR(DATE('Налаштування'!$B$4,1,43))='Налаштування'!$B$4,DATE('Налаштування'!$B$4,1,43),""))</x:f>
        <x:v>46065</x:v>
      </x:c>
      <x:c r="B49" s="11"/>
      <x:c r="C49" s="11"/>
      <x:c r="D49" s="11"/>
      <x:c r="E49" s="11"/>
      <x:c r="F49" s="11"/>
      <x:c r="G49" s="11"/>
      <x:c r="H49" s="11"/>
      <x:c r="I49" s="11"/>
      <x:c r="J49" s="11"/>
      <x:c r="K49" s="11"/>
      <x:c r="L49" s="11"/>
      <x:c r="M49" s="11"/>
      <x:c r="N49" s="9" t="str">
        <x:f>IF(COUNTA(B49:M49)=0,"",IF(A49="","Дата поза роком",IF(OR(AND(LEN(B49)&gt;0,OR(NOT(ISTEXT(B49)),LEN(TRIM(B49))=0)),AND(LEN(C49)&gt;0,OR(NOT(ISTEXT(C49)),LEN(TRIM(C49))=0)),AND(LEN(D49)&gt;0,OR(NOT(ISTEXT(D49)),LEN(TRIM(D49))=0)),AND(LEN(E49)&gt;0,OR(NOT(ISTEXT(E49)),LEN(TRIM(E49))=0)),AND(LEN(F49)&gt;0,OR(NOT(ISTEXT(F49)),LEN(TRIM(F49))=0)),AND(LEN(G49)&gt;0,OR(NOT(ISTEXT(G49)),LEN(TRIM(G49))=0)),AND(LEN(H49)&gt;0,OR(NOT(ISTEXT(H49)),LEN(TRIM(H49))=0)),AND(LEN(I49)&gt;0,OR(NOT(ISTEXT(I49)),LEN(TRIM(I49))=0)),AND(LEN(J49)&gt;0,OR(NOT(ISTEXT(J49)),LEN(TRIM(J49))=0)),AND(LEN(K49)&gt;0,OR(NOT(ISTEXT(K49)),LEN(TRIM(K49))=0)),AND(LEN(L49)&gt;0,OR(NOT(ISTEXT(L49)),LEN(TRIM(L49))=0)),AND(LEN(M49)&gt;0,OR(NOT(ISTEXT(M49)),LEN(TRIM(M49))=0))),"Перевірте текст",IF(OR(AND(LEN(B49)&gt;0,'Налаштування'!J7&lt;&gt;"Готово"),AND(LEN(C49)&gt;0,'Налаштування'!J8&lt;&gt;"Готово"),AND(LEN(D49)&gt;0,'Налаштування'!J9&lt;&gt;"Готово"),AND(LEN(E49)&gt;0,'Налаштування'!J10&lt;&gt;"Готово"),AND(LEN(F49)&gt;0,'Налаштування'!J11&lt;&gt;"Готово"),AND(LEN(G49)&gt;0,'Налаштування'!J12&lt;&gt;"Готово"),AND(LEN(H49)&gt;0,'Налаштування'!J13&lt;&gt;"Готово"),AND(LEN(I49)&gt;0,'Налаштування'!J14&lt;&gt;"Готово"),AND(LEN(J49)&gt;0,'Налаштування'!J15&lt;&gt;"Готово"),AND(LEN(K49)&gt;0,'Налаштування'!J16&lt;&gt;"Готово"),AND(LEN(L49)&gt;0,'Налаштування'!J17&lt;&gt;"Готово"),AND(LEN(M49)&gt;0,'Налаштування'!J18&lt;&gt;"Готово")),"Відділ не налаштовано","Готово"))))</x:f>
      </x:c>
    </x:row>
    <x:row r="50" ht="36" customHeight="1">
      <x:c r="A50" s="14" t="n">
        <x:f>IF('Налаштування'!$C$4&lt;&gt;"Готово","",IF(YEAR(DATE('Налаштування'!$B$4,1,44))='Налаштування'!$B$4,DATE('Налаштування'!$B$4,1,44),""))</x:f>
        <x:v>46066</x:v>
      </x:c>
      <x:c r="B50" s="11"/>
      <x:c r="C50" s="11"/>
      <x:c r="D50" s="11"/>
      <x:c r="E50" s="11"/>
      <x:c r="F50" s="11"/>
      <x:c r="G50" s="11"/>
      <x:c r="H50" s="11"/>
      <x:c r="I50" s="11"/>
      <x:c r="J50" s="11"/>
      <x:c r="K50" s="11"/>
      <x:c r="L50" s="11"/>
      <x:c r="M50" s="11"/>
      <x:c r="N50" s="9" t="str">
        <x:f>IF(COUNTA(B50:M50)=0,"",IF(A50="","Дата поза роком",IF(OR(AND(LEN(B50)&gt;0,OR(NOT(ISTEXT(B50)),LEN(TRIM(B50))=0)),AND(LEN(C50)&gt;0,OR(NOT(ISTEXT(C50)),LEN(TRIM(C50))=0)),AND(LEN(D50)&gt;0,OR(NOT(ISTEXT(D50)),LEN(TRIM(D50))=0)),AND(LEN(E50)&gt;0,OR(NOT(ISTEXT(E50)),LEN(TRIM(E50))=0)),AND(LEN(F50)&gt;0,OR(NOT(ISTEXT(F50)),LEN(TRIM(F50))=0)),AND(LEN(G50)&gt;0,OR(NOT(ISTEXT(G50)),LEN(TRIM(G50))=0)),AND(LEN(H50)&gt;0,OR(NOT(ISTEXT(H50)),LEN(TRIM(H50))=0)),AND(LEN(I50)&gt;0,OR(NOT(ISTEXT(I50)),LEN(TRIM(I50))=0)),AND(LEN(J50)&gt;0,OR(NOT(ISTEXT(J50)),LEN(TRIM(J50))=0)),AND(LEN(K50)&gt;0,OR(NOT(ISTEXT(K50)),LEN(TRIM(K50))=0)),AND(LEN(L50)&gt;0,OR(NOT(ISTEXT(L50)),LEN(TRIM(L50))=0)),AND(LEN(M50)&gt;0,OR(NOT(ISTEXT(M50)),LEN(TRIM(M50))=0))),"Перевірте текст",IF(OR(AND(LEN(B50)&gt;0,'Налаштування'!J7&lt;&gt;"Готово"),AND(LEN(C50)&gt;0,'Налаштування'!J8&lt;&gt;"Готово"),AND(LEN(D50)&gt;0,'Налаштування'!J9&lt;&gt;"Готово"),AND(LEN(E50)&gt;0,'Налаштування'!J10&lt;&gt;"Готово"),AND(LEN(F50)&gt;0,'Налаштування'!J11&lt;&gt;"Готово"),AND(LEN(G50)&gt;0,'Налаштування'!J12&lt;&gt;"Готово"),AND(LEN(H50)&gt;0,'Налаштування'!J13&lt;&gt;"Готово"),AND(LEN(I50)&gt;0,'Налаштування'!J14&lt;&gt;"Готово"),AND(LEN(J50)&gt;0,'Налаштування'!J15&lt;&gt;"Готово"),AND(LEN(K50)&gt;0,'Налаштування'!J16&lt;&gt;"Готово"),AND(LEN(L50)&gt;0,'Налаштування'!J17&lt;&gt;"Готово"),AND(LEN(M50)&gt;0,'Налаштування'!J18&lt;&gt;"Готово")),"Відділ не налаштовано","Готово"))))</x:f>
      </x:c>
    </x:row>
    <x:row r="51" ht="36" customHeight="1">
      <x:c r="A51" s="14" t="n">
        <x:f>IF('Налаштування'!$C$4&lt;&gt;"Готово","",IF(YEAR(DATE('Налаштування'!$B$4,1,45))='Налаштування'!$B$4,DATE('Налаштування'!$B$4,1,45),""))</x:f>
        <x:v>46067</x:v>
      </x:c>
      <x:c r="B51" s="11"/>
      <x:c r="C51" s="11"/>
      <x:c r="D51" s="11"/>
      <x:c r="E51" s="11"/>
      <x:c r="F51" s="11"/>
      <x:c r="G51" s="11"/>
      <x:c r="H51" s="11"/>
      <x:c r="I51" s="11"/>
      <x:c r="J51" s="11"/>
      <x:c r="K51" s="11"/>
      <x:c r="L51" s="11"/>
      <x:c r="M51" s="11"/>
      <x:c r="N51" s="9" t="str">
        <x:f>IF(COUNTA(B51:M51)=0,"",IF(A51="","Дата поза роком",IF(OR(AND(LEN(B51)&gt;0,OR(NOT(ISTEXT(B51)),LEN(TRIM(B51))=0)),AND(LEN(C51)&gt;0,OR(NOT(ISTEXT(C51)),LEN(TRIM(C51))=0)),AND(LEN(D51)&gt;0,OR(NOT(ISTEXT(D51)),LEN(TRIM(D51))=0)),AND(LEN(E51)&gt;0,OR(NOT(ISTEXT(E51)),LEN(TRIM(E51))=0)),AND(LEN(F51)&gt;0,OR(NOT(ISTEXT(F51)),LEN(TRIM(F51))=0)),AND(LEN(G51)&gt;0,OR(NOT(ISTEXT(G51)),LEN(TRIM(G51))=0)),AND(LEN(H51)&gt;0,OR(NOT(ISTEXT(H51)),LEN(TRIM(H51))=0)),AND(LEN(I51)&gt;0,OR(NOT(ISTEXT(I51)),LEN(TRIM(I51))=0)),AND(LEN(J51)&gt;0,OR(NOT(ISTEXT(J51)),LEN(TRIM(J51))=0)),AND(LEN(K51)&gt;0,OR(NOT(ISTEXT(K51)),LEN(TRIM(K51))=0)),AND(LEN(L51)&gt;0,OR(NOT(ISTEXT(L51)),LEN(TRIM(L51))=0)),AND(LEN(M51)&gt;0,OR(NOT(ISTEXT(M51)),LEN(TRIM(M51))=0))),"Перевірте текст",IF(OR(AND(LEN(B51)&gt;0,'Налаштування'!J7&lt;&gt;"Готово"),AND(LEN(C51)&gt;0,'Налаштування'!J8&lt;&gt;"Готово"),AND(LEN(D51)&gt;0,'Налаштування'!J9&lt;&gt;"Готово"),AND(LEN(E51)&gt;0,'Налаштування'!J10&lt;&gt;"Готово"),AND(LEN(F51)&gt;0,'Налаштування'!J11&lt;&gt;"Готово"),AND(LEN(G51)&gt;0,'Налаштування'!J12&lt;&gt;"Готово"),AND(LEN(H51)&gt;0,'Налаштування'!J13&lt;&gt;"Готово"),AND(LEN(I51)&gt;0,'Налаштування'!J14&lt;&gt;"Готово"),AND(LEN(J51)&gt;0,'Налаштування'!J15&lt;&gt;"Готово"),AND(LEN(K51)&gt;0,'Налаштування'!J16&lt;&gt;"Готово"),AND(LEN(L51)&gt;0,'Налаштування'!J17&lt;&gt;"Готово"),AND(LEN(M51)&gt;0,'Налаштування'!J18&lt;&gt;"Готово")),"Відділ не налаштовано","Готово"))))</x:f>
      </x:c>
    </x:row>
    <x:row r="52" ht="36" customHeight="1">
      <x:c r="A52" s="14" t="n">
        <x:f>IF('Налаштування'!$C$4&lt;&gt;"Готово","",IF(YEAR(DATE('Налаштування'!$B$4,1,46))='Налаштування'!$B$4,DATE('Налаштування'!$B$4,1,46),""))</x:f>
        <x:v>46068</x:v>
      </x:c>
      <x:c r="B52" s="11"/>
      <x:c r="C52" s="11"/>
      <x:c r="D52" s="11"/>
      <x:c r="E52" s="11"/>
      <x:c r="F52" s="11"/>
      <x:c r="G52" s="11"/>
      <x:c r="H52" s="11"/>
      <x:c r="I52" s="11"/>
      <x:c r="J52" s="11"/>
      <x:c r="K52" s="11"/>
      <x:c r="L52" s="11"/>
      <x:c r="M52" s="11"/>
      <x:c r="N52" s="9" t="str">
        <x:f>IF(COUNTA(B52:M52)=0,"",IF(A52="","Дата поза роком",IF(OR(AND(LEN(B52)&gt;0,OR(NOT(ISTEXT(B52)),LEN(TRIM(B52))=0)),AND(LEN(C52)&gt;0,OR(NOT(ISTEXT(C52)),LEN(TRIM(C52))=0)),AND(LEN(D52)&gt;0,OR(NOT(ISTEXT(D52)),LEN(TRIM(D52))=0)),AND(LEN(E52)&gt;0,OR(NOT(ISTEXT(E52)),LEN(TRIM(E52))=0)),AND(LEN(F52)&gt;0,OR(NOT(ISTEXT(F52)),LEN(TRIM(F52))=0)),AND(LEN(G52)&gt;0,OR(NOT(ISTEXT(G52)),LEN(TRIM(G52))=0)),AND(LEN(H52)&gt;0,OR(NOT(ISTEXT(H52)),LEN(TRIM(H52))=0)),AND(LEN(I52)&gt;0,OR(NOT(ISTEXT(I52)),LEN(TRIM(I52))=0)),AND(LEN(J52)&gt;0,OR(NOT(ISTEXT(J52)),LEN(TRIM(J52))=0)),AND(LEN(K52)&gt;0,OR(NOT(ISTEXT(K52)),LEN(TRIM(K52))=0)),AND(LEN(L52)&gt;0,OR(NOT(ISTEXT(L52)),LEN(TRIM(L52))=0)),AND(LEN(M52)&gt;0,OR(NOT(ISTEXT(M52)),LEN(TRIM(M52))=0))),"Перевірте текст",IF(OR(AND(LEN(B52)&gt;0,'Налаштування'!J7&lt;&gt;"Готово"),AND(LEN(C52)&gt;0,'Налаштування'!J8&lt;&gt;"Готово"),AND(LEN(D52)&gt;0,'Налаштування'!J9&lt;&gt;"Готово"),AND(LEN(E52)&gt;0,'Налаштування'!J10&lt;&gt;"Готово"),AND(LEN(F52)&gt;0,'Налаштування'!J11&lt;&gt;"Готово"),AND(LEN(G52)&gt;0,'Налаштування'!J12&lt;&gt;"Готово"),AND(LEN(H52)&gt;0,'Налаштування'!J13&lt;&gt;"Готово"),AND(LEN(I52)&gt;0,'Налаштування'!J14&lt;&gt;"Готово"),AND(LEN(J52)&gt;0,'Налаштування'!J15&lt;&gt;"Готово"),AND(LEN(K52)&gt;0,'Налаштування'!J16&lt;&gt;"Готово"),AND(LEN(L52)&gt;0,'Налаштування'!J17&lt;&gt;"Готово"),AND(LEN(M52)&gt;0,'Налаштування'!J18&lt;&gt;"Готово")),"Відділ не налаштовано","Готово"))))</x:f>
      </x:c>
    </x:row>
    <x:row r="53" ht="36" customHeight="1">
      <x:c r="A53" s="14" t="n">
        <x:f>IF('Налаштування'!$C$4&lt;&gt;"Готово","",IF(YEAR(DATE('Налаштування'!$B$4,1,47))='Налаштування'!$B$4,DATE('Налаштування'!$B$4,1,47),""))</x:f>
        <x:v>46069</x:v>
      </x:c>
      <x:c r="B53" s="11"/>
      <x:c r="C53" s="11"/>
      <x:c r="D53" s="11"/>
      <x:c r="E53" s="11"/>
      <x:c r="F53" s="11"/>
      <x:c r="G53" s="11"/>
      <x:c r="H53" s="11"/>
      <x:c r="I53" s="11"/>
      <x:c r="J53" s="11"/>
      <x:c r="K53" s="11"/>
      <x:c r="L53" s="11"/>
      <x:c r="M53" s="11"/>
      <x:c r="N53" s="9" t="str">
        <x:f>IF(COUNTA(B53:M53)=0,"",IF(A53="","Дата поза роком",IF(OR(AND(LEN(B53)&gt;0,OR(NOT(ISTEXT(B53)),LEN(TRIM(B53))=0)),AND(LEN(C53)&gt;0,OR(NOT(ISTEXT(C53)),LEN(TRIM(C53))=0)),AND(LEN(D53)&gt;0,OR(NOT(ISTEXT(D53)),LEN(TRIM(D53))=0)),AND(LEN(E53)&gt;0,OR(NOT(ISTEXT(E53)),LEN(TRIM(E53))=0)),AND(LEN(F53)&gt;0,OR(NOT(ISTEXT(F53)),LEN(TRIM(F53))=0)),AND(LEN(G53)&gt;0,OR(NOT(ISTEXT(G53)),LEN(TRIM(G53))=0)),AND(LEN(H53)&gt;0,OR(NOT(ISTEXT(H53)),LEN(TRIM(H53))=0)),AND(LEN(I53)&gt;0,OR(NOT(ISTEXT(I53)),LEN(TRIM(I53))=0)),AND(LEN(J53)&gt;0,OR(NOT(ISTEXT(J53)),LEN(TRIM(J53))=0)),AND(LEN(K53)&gt;0,OR(NOT(ISTEXT(K53)),LEN(TRIM(K53))=0)),AND(LEN(L53)&gt;0,OR(NOT(ISTEXT(L53)),LEN(TRIM(L53))=0)),AND(LEN(M53)&gt;0,OR(NOT(ISTEXT(M53)),LEN(TRIM(M53))=0))),"Перевірте текст",IF(OR(AND(LEN(B53)&gt;0,'Налаштування'!J7&lt;&gt;"Готово"),AND(LEN(C53)&gt;0,'Налаштування'!J8&lt;&gt;"Готово"),AND(LEN(D53)&gt;0,'Налаштування'!J9&lt;&gt;"Готово"),AND(LEN(E53)&gt;0,'Налаштування'!J10&lt;&gt;"Готово"),AND(LEN(F53)&gt;0,'Налаштування'!J11&lt;&gt;"Готово"),AND(LEN(G53)&gt;0,'Налаштування'!J12&lt;&gt;"Готово"),AND(LEN(H53)&gt;0,'Налаштування'!J13&lt;&gt;"Готово"),AND(LEN(I53)&gt;0,'Налаштування'!J14&lt;&gt;"Готово"),AND(LEN(J53)&gt;0,'Налаштування'!J15&lt;&gt;"Готово"),AND(LEN(K53)&gt;0,'Налаштування'!J16&lt;&gt;"Готово"),AND(LEN(L53)&gt;0,'Налаштування'!J17&lt;&gt;"Готово"),AND(LEN(M53)&gt;0,'Налаштування'!J18&lt;&gt;"Готово")),"Відділ не налаштовано","Готово"))))</x:f>
      </x:c>
    </x:row>
    <x:row r="54" ht="36" customHeight="1">
      <x:c r="A54" s="14" t="n">
        <x:f>IF('Налаштування'!$C$4&lt;&gt;"Готово","",IF(YEAR(DATE('Налаштування'!$B$4,1,48))='Налаштування'!$B$4,DATE('Налаштування'!$B$4,1,48),""))</x:f>
        <x:v>46070</x:v>
      </x:c>
      <x:c r="B54" s="11"/>
      <x:c r="C54" s="11"/>
      <x:c r="D54" s="11"/>
      <x:c r="E54" s="11"/>
      <x:c r="F54" s="11"/>
      <x:c r="G54" s="11"/>
      <x:c r="H54" s="11"/>
      <x:c r="I54" s="11"/>
      <x:c r="J54" s="11"/>
      <x:c r="K54" s="11"/>
      <x:c r="L54" s="11"/>
      <x:c r="M54" s="11"/>
      <x:c r="N54" s="9" t="str">
        <x:f>IF(COUNTA(B54:M54)=0,"",IF(A54="","Дата поза роком",IF(OR(AND(LEN(B54)&gt;0,OR(NOT(ISTEXT(B54)),LEN(TRIM(B54))=0)),AND(LEN(C54)&gt;0,OR(NOT(ISTEXT(C54)),LEN(TRIM(C54))=0)),AND(LEN(D54)&gt;0,OR(NOT(ISTEXT(D54)),LEN(TRIM(D54))=0)),AND(LEN(E54)&gt;0,OR(NOT(ISTEXT(E54)),LEN(TRIM(E54))=0)),AND(LEN(F54)&gt;0,OR(NOT(ISTEXT(F54)),LEN(TRIM(F54))=0)),AND(LEN(G54)&gt;0,OR(NOT(ISTEXT(G54)),LEN(TRIM(G54))=0)),AND(LEN(H54)&gt;0,OR(NOT(ISTEXT(H54)),LEN(TRIM(H54))=0)),AND(LEN(I54)&gt;0,OR(NOT(ISTEXT(I54)),LEN(TRIM(I54))=0)),AND(LEN(J54)&gt;0,OR(NOT(ISTEXT(J54)),LEN(TRIM(J54))=0)),AND(LEN(K54)&gt;0,OR(NOT(ISTEXT(K54)),LEN(TRIM(K54))=0)),AND(LEN(L54)&gt;0,OR(NOT(ISTEXT(L54)),LEN(TRIM(L54))=0)),AND(LEN(M54)&gt;0,OR(NOT(ISTEXT(M54)),LEN(TRIM(M54))=0))),"Перевірте текст",IF(OR(AND(LEN(B54)&gt;0,'Налаштування'!J7&lt;&gt;"Готово"),AND(LEN(C54)&gt;0,'Налаштування'!J8&lt;&gt;"Готово"),AND(LEN(D54)&gt;0,'Налаштування'!J9&lt;&gt;"Готово"),AND(LEN(E54)&gt;0,'Налаштування'!J10&lt;&gt;"Готово"),AND(LEN(F54)&gt;0,'Налаштування'!J11&lt;&gt;"Готово"),AND(LEN(G54)&gt;0,'Налаштування'!J12&lt;&gt;"Готово"),AND(LEN(H54)&gt;0,'Налаштування'!J13&lt;&gt;"Готово"),AND(LEN(I54)&gt;0,'Налаштування'!J14&lt;&gt;"Готово"),AND(LEN(J54)&gt;0,'Налаштування'!J15&lt;&gt;"Готово"),AND(LEN(K54)&gt;0,'Налаштування'!J16&lt;&gt;"Готово"),AND(LEN(L54)&gt;0,'Налаштування'!J17&lt;&gt;"Готово"),AND(LEN(M54)&gt;0,'Налаштування'!J18&lt;&gt;"Готово")),"Відділ не налаштовано","Готово"))))</x:f>
      </x:c>
    </x:row>
    <x:row r="55" ht="36" customHeight="1">
      <x:c r="A55" s="14" t="n">
        <x:f>IF('Налаштування'!$C$4&lt;&gt;"Готово","",IF(YEAR(DATE('Налаштування'!$B$4,1,49))='Налаштування'!$B$4,DATE('Налаштування'!$B$4,1,49),""))</x:f>
        <x:v>46071</x:v>
      </x:c>
      <x:c r="B55" s="11"/>
      <x:c r="C55" s="11"/>
      <x:c r="D55" s="11"/>
      <x:c r="E55" s="11"/>
      <x:c r="F55" s="11"/>
      <x:c r="G55" s="11"/>
      <x:c r="H55" s="11"/>
      <x:c r="I55" s="11"/>
      <x:c r="J55" s="11"/>
      <x:c r="K55" s="11"/>
      <x:c r="L55" s="11"/>
      <x:c r="M55" s="11"/>
      <x:c r="N55" s="9" t="str">
        <x:f>IF(COUNTA(B55:M55)=0,"",IF(A55="","Дата поза роком",IF(OR(AND(LEN(B55)&gt;0,OR(NOT(ISTEXT(B55)),LEN(TRIM(B55))=0)),AND(LEN(C55)&gt;0,OR(NOT(ISTEXT(C55)),LEN(TRIM(C55))=0)),AND(LEN(D55)&gt;0,OR(NOT(ISTEXT(D55)),LEN(TRIM(D55))=0)),AND(LEN(E55)&gt;0,OR(NOT(ISTEXT(E55)),LEN(TRIM(E55))=0)),AND(LEN(F55)&gt;0,OR(NOT(ISTEXT(F55)),LEN(TRIM(F55))=0)),AND(LEN(G55)&gt;0,OR(NOT(ISTEXT(G55)),LEN(TRIM(G55))=0)),AND(LEN(H55)&gt;0,OR(NOT(ISTEXT(H55)),LEN(TRIM(H55))=0)),AND(LEN(I55)&gt;0,OR(NOT(ISTEXT(I55)),LEN(TRIM(I55))=0)),AND(LEN(J55)&gt;0,OR(NOT(ISTEXT(J55)),LEN(TRIM(J55))=0)),AND(LEN(K55)&gt;0,OR(NOT(ISTEXT(K55)),LEN(TRIM(K55))=0)),AND(LEN(L55)&gt;0,OR(NOT(ISTEXT(L55)),LEN(TRIM(L55))=0)),AND(LEN(M55)&gt;0,OR(NOT(ISTEXT(M55)),LEN(TRIM(M55))=0))),"Перевірте текст",IF(OR(AND(LEN(B55)&gt;0,'Налаштування'!J7&lt;&gt;"Готово"),AND(LEN(C55)&gt;0,'Налаштування'!J8&lt;&gt;"Готово"),AND(LEN(D55)&gt;0,'Налаштування'!J9&lt;&gt;"Готово"),AND(LEN(E55)&gt;0,'Налаштування'!J10&lt;&gt;"Готово"),AND(LEN(F55)&gt;0,'Налаштування'!J11&lt;&gt;"Готово"),AND(LEN(G55)&gt;0,'Налаштування'!J12&lt;&gt;"Готово"),AND(LEN(H55)&gt;0,'Налаштування'!J13&lt;&gt;"Готово"),AND(LEN(I55)&gt;0,'Налаштування'!J14&lt;&gt;"Готово"),AND(LEN(J55)&gt;0,'Налаштування'!J15&lt;&gt;"Готово"),AND(LEN(K55)&gt;0,'Налаштування'!J16&lt;&gt;"Готово"),AND(LEN(L55)&gt;0,'Налаштування'!J17&lt;&gt;"Готово"),AND(LEN(M55)&gt;0,'Налаштування'!J18&lt;&gt;"Готово")),"Відділ не налаштовано","Готово"))))</x:f>
      </x:c>
    </x:row>
    <x:row r="56" ht="36" customHeight="1">
      <x:c r="A56" s="14" t="n">
        <x:f>IF('Налаштування'!$C$4&lt;&gt;"Готово","",IF(YEAR(DATE('Налаштування'!$B$4,1,50))='Налаштування'!$B$4,DATE('Налаштування'!$B$4,1,50),""))</x:f>
        <x:v>46072</x:v>
      </x:c>
      <x:c r="B56" s="11"/>
      <x:c r="C56" s="11"/>
      <x:c r="D56" s="11"/>
      <x:c r="E56" s="11"/>
      <x:c r="F56" s="11"/>
      <x:c r="G56" s="11"/>
      <x:c r="H56" s="11"/>
      <x:c r="I56" s="11"/>
      <x:c r="J56" s="11"/>
      <x:c r="K56" s="11"/>
      <x:c r="L56" s="11"/>
      <x:c r="M56" s="11"/>
      <x:c r="N56" s="9" t="str">
        <x:f>IF(COUNTA(B56:M56)=0,"",IF(A56="","Дата поза роком",IF(OR(AND(LEN(B56)&gt;0,OR(NOT(ISTEXT(B56)),LEN(TRIM(B56))=0)),AND(LEN(C56)&gt;0,OR(NOT(ISTEXT(C56)),LEN(TRIM(C56))=0)),AND(LEN(D56)&gt;0,OR(NOT(ISTEXT(D56)),LEN(TRIM(D56))=0)),AND(LEN(E56)&gt;0,OR(NOT(ISTEXT(E56)),LEN(TRIM(E56))=0)),AND(LEN(F56)&gt;0,OR(NOT(ISTEXT(F56)),LEN(TRIM(F56))=0)),AND(LEN(G56)&gt;0,OR(NOT(ISTEXT(G56)),LEN(TRIM(G56))=0)),AND(LEN(H56)&gt;0,OR(NOT(ISTEXT(H56)),LEN(TRIM(H56))=0)),AND(LEN(I56)&gt;0,OR(NOT(ISTEXT(I56)),LEN(TRIM(I56))=0)),AND(LEN(J56)&gt;0,OR(NOT(ISTEXT(J56)),LEN(TRIM(J56))=0)),AND(LEN(K56)&gt;0,OR(NOT(ISTEXT(K56)),LEN(TRIM(K56))=0)),AND(LEN(L56)&gt;0,OR(NOT(ISTEXT(L56)),LEN(TRIM(L56))=0)),AND(LEN(M56)&gt;0,OR(NOT(ISTEXT(M56)),LEN(TRIM(M56))=0))),"Перевірте текст",IF(OR(AND(LEN(B56)&gt;0,'Налаштування'!J7&lt;&gt;"Готово"),AND(LEN(C56)&gt;0,'Налаштування'!J8&lt;&gt;"Готово"),AND(LEN(D56)&gt;0,'Налаштування'!J9&lt;&gt;"Готово"),AND(LEN(E56)&gt;0,'Налаштування'!J10&lt;&gt;"Готово"),AND(LEN(F56)&gt;0,'Налаштування'!J11&lt;&gt;"Готово"),AND(LEN(G56)&gt;0,'Налаштування'!J12&lt;&gt;"Готово"),AND(LEN(H56)&gt;0,'Налаштування'!J13&lt;&gt;"Готово"),AND(LEN(I56)&gt;0,'Налаштування'!J14&lt;&gt;"Готово"),AND(LEN(J56)&gt;0,'Налаштування'!J15&lt;&gt;"Готово"),AND(LEN(K56)&gt;0,'Налаштування'!J16&lt;&gt;"Готово"),AND(LEN(L56)&gt;0,'Налаштування'!J17&lt;&gt;"Готово"),AND(LEN(M56)&gt;0,'Налаштування'!J18&lt;&gt;"Готово")),"Відділ не налаштовано","Готово"))))</x:f>
      </x:c>
    </x:row>
    <x:row r="57" ht="36" customHeight="1">
      <x:c r="A57" s="14" t="n">
        <x:f>IF('Налаштування'!$C$4&lt;&gt;"Готово","",IF(YEAR(DATE('Налаштування'!$B$4,1,51))='Налаштування'!$B$4,DATE('Налаштування'!$B$4,1,51),""))</x:f>
        <x:v>46073</x:v>
      </x:c>
      <x:c r="B57" s="11"/>
      <x:c r="C57" s="11"/>
      <x:c r="D57" s="11"/>
      <x:c r="E57" s="11"/>
      <x:c r="F57" s="11"/>
      <x:c r="G57" s="11"/>
      <x:c r="H57" s="11"/>
      <x:c r="I57" s="11"/>
      <x:c r="J57" s="11"/>
      <x:c r="K57" s="11"/>
      <x:c r="L57" s="11"/>
      <x:c r="M57" s="11"/>
      <x:c r="N57" s="9" t="str">
        <x:f>IF(COUNTA(B57:M57)=0,"",IF(A57="","Дата поза роком",IF(OR(AND(LEN(B57)&gt;0,OR(NOT(ISTEXT(B57)),LEN(TRIM(B57))=0)),AND(LEN(C57)&gt;0,OR(NOT(ISTEXT(C57)),LEN(TRIM(C57))=0)),AND(LEN(D57)&gt;0,OR(NOT(ISTEXT(D57)),LEN(TRIM(D57))=0)),AND(LEN(E57)&gt;0,OR(NOT(ISTEXT(E57)),LEN(TRIM(E57))=0)),AND(LEN(F57)&gt;0,OR(NOT(ISTEXT(F57)),LEN(TRIM(F57))=0)),AND(LEN(G57)&gt;0,OR(NOT(ISTEXT(G57)),LEN(TRIM(G57))=0)),AND(LEN(H57)&gt;0,OR(NOT(ISTEXT(H57)),LEN(TRIM(H57))=0)),AND(LEN(I57)&gt;0,OR(NOT(ISTEXT(I57)),LEN(TRIM(I57))=0)),AND(LEN(J57)&gt;0,OR(NOT(ISTEXT(J57)),LEN(TRIM(J57))=0)),AND(LEN(K57)&gt;0,OR(NOT(ISTEXT(K57)),LEN(TRIM(K57))=0)),AND(LEN(L57)&gt;0,OR(NOT(ISTEXT(L57)),LEN(TRIM(L57))=0)),AND(LEN(M57)&gt;0,OR(NOT(ISTEXT(M57)),LEN(TRIM(M57))=0))),"Перевірте текст",IF(OR(AND(LEN(B57)&gt;0,'Налаштування'!J7&lt;&gt;"Готово"),AND(LEN(C57)&gt;0,'Налаштування'!J8&lt;&gt;"Готово"),AND(LEN(D57)&gt;0,'Налаштування'!J9&lt;&gt;"Готово"),AND(LEN(E57)&gt;0,'Налаштування'!J10&lt;&gt;"Готово"),AND(LEN(F57)&gt;0,'Налаштування'!J11&lt;&gt;"Готово"),AND(LEN(G57)&gt;0,'Налаштування'!J12&lt;&gt;"Готово"),AND(LEN(H57)&gt;0,'Налаштування'!J13&lt;&gt;"Готово"),AND(LEN(I57)&gt;0,'Налаштування'!J14&lt;&gt;"Готово"),AND(LEN(J57)&gt;0,'Налаштування'!J15&lt;&gt;"Готово"),AND(LEN(K57)&gt;0,'Налаштування'!J16&lt;&gt;"Готово"),AND(LEN(L57)&gt;0,'Налаштування'!J17&lt;&gt;"Готово"),AND(LEN(M57)&gt;0,'Налаштування'!J18&lt;&gt;"Готово")),"Відділ не налаштовано","Готово"))))</x:f>
      </x:c>
    </x:row>
    <x:row r="58" ht="36" customHeight="1">
      <x:c r="A58" s="14" t="n">
        <x:f>IF('Налаштування'!$C$4&lt;&gt;"Готово","",IF(YEAR(DATE('Налаштування'!$B$4,1,52))='Налаштування'!$B$4,DATE('Налаштування'!$B$4,1,52),""))</x:f>
        <x:v>46074</x:v>
      </x:c>
      <x:c r="B58" s="11"/>
      <x:c r="C58" s="11"/>
      <x:c r="D58" s="11"/>
      <x:c r="E58" s="11"/>
      <x:c r="F58" s="11"/>
      <x:c r="G58" s="11"/>
      <x:c r="H58" s="11"/>
      <x:c r="I58" s="11"/>
      <x:c r="J58" s="11"/>
      <x:c r="K58" s="11"/>
      <x:c r="L58" s="11"/>
      <x:c r="M58" s="11"/>
      <x:c r="N58" s="9" t="str">
        <x:f>IF(COUNTA(B58:M58)=0,"",IF(A58="","Дата поза роком",IF(OR(AND(LEN(B58)&gt;0,OR(NOT(ISTEXT(B58)),LEN(TRIM(B58))=0)),AND(LEN(C58)&gt;0,OR(NOT(ISTEXT(C58)),LEN(TRIM(C58))=0)),AND(LEN(D58)&gt;0,OR(NOT(ISTEXT(D58)),LEN(TRIM(D58))=0)),AND(LEN(E58)&gt;0,OR(NOT(ISTEXT(E58)),LEN(TRIM(E58))=0)),AND(LEN(F58)&gt;0,OR(NOT(ISTEXT(F58)),LEN(TRIM(F58))=0)),AND(LEN(G58)&gt;0,OR(NOT(ISTEXT(G58)),LEN(TRIM(G58))=0)),AND(LEN(H58)&gt;0,OR(NOT(ISTEXT(H58)),LEN(TRIM(H58))=0)),AND(LEN(I58)&gt;0,OR(NOT(ISTEXT(I58)),LEN(TRIM(I58))=0)),AND(LEN(J58)&gt;0,OR(NOT(ISTEXT(J58)),LEN(TRIM(J58))=0)),AND(LEN(K58)&gt;0,OR(NOT(ISTEXT(K58)),LEN(TRIM(K58))=0)),AND(LEN(L58)&gt;0,OR(NOT(ISTEXT(L58)),LEN(TRIM(L58))=0)),AND(LEN(M58)&gt;0,OR(NOT(ISTEXT(M58)),LEN(TRIM(M58))=0))),"Перевірте текст",IF(OR(AND(LEN(B58)&gt;0,'Налаштування'!J7&lt;&gt;"Готово"),AND(LEN(C58)&gt;0,'Налаштування'!J8&lt;&gt;"Готово"),AND(LEN(D58)&gt;0,'Налаштування'!J9&lt;&gt;"Готово"),AND(LEN(E58)&gt;0,'Налаштування'!J10&lt;&gt;"Готово"),AND(LEN(F58)&gt;0,'Налаштування'!J11&lt;&gt;"Готово"),AND(LEN(G58)&gt;0,'Налаштування'!J12&lt;&gt;"Готово"),AND(LEN(H58)&gt;0,'Налаштування'!J13&lt;&gt;"Готово"),AND(LEN(I58)&gt;0,'Налаштування'!J14&lt;&gt;"Готово"),AND(LEN(J58)&gt;0,'Налаштування'!J15&lt;&gt;"Готово"),AND(LEN(K58)&gt;0,'Налаштування'!J16&lt;&gt;"Готово"),AND(LEN(L58)&gt;0,'Налаштування'!J17&lt;&gt;"Готово"),AND(LEN(M58)&gt;0,'Налаштування'!J18&lt;&gt;"Готово")),"Відділ не налаштовано","Готово"))))</x:f>
      </x:c>
    </x:row>
    <x:row r="59" ht="36" customHeight="1">
      <x:c r="A59" s="14" t="n">
        <x:f>IF('Налаштування'!$C$4&lt;&gt;"Готово","",IF(YEAR(DATE('Налаштування'!$B$4,1,53))='Налаштування'!$B$4,DATE('Налаштування'!$B$4,1,53),""))</x:f>
        <x:v>46075</x:v>
      </x:c>
      <x:c r="B59" s="11"/>
      <x:c r="C59" s="11"/>
      <x:c r="D59" s="11"/>
      <x:c r="E59" s="11"/>
      <x:c r="F59" s="11"/>
      <x:c r="G59" s="11"/>
      <x:c r="H59" s="11"/>
      <x:c r="I59" s="11"/>
      <x:c r="J59" s="11"/>
      <x:c r="K59" s="11"/>
      <x:c r="L59" s="11"/>
      <x:c r="M59" s="11"/>
      <x:c r="N59" s="9" t="str">
        <x:f>IF(COUNTA(B59:M59)=0,"",IF(A59="","Дата поза роком",IF(OR(AND(LEN(B59)&gt;0,OR(NOT(ISTEXT(B59)),LEN(TRIM(B59))=0)),AND(LEN(C59)&gt;0,OR(NOT(ISTEXT(C59)),LEN(TRIM(C59))=0)),AND(LEN(D59)&gt;0,OR(NOT(ISTEXT(D59)),LEN(TRIM(D59))=0)),AND(LEN(E59)&gt;0,OR(NOT(ISTEXT(E59)),LEN(TRIM(E59))=0)),AND(LEN(F59)&gt;0,OR(NOT(ISTEXT(F59)),LEN(TRIM(F59))=0)),AND(LEN(G59)&gt;0,OR(NOT(ISTEXT(G59)),LEN(TRIM(G59))=0)),AND(LEN(H59)&gt;0,OR(NOT(ISTEXT(H59)),LEN(TRIM(H59))=0)),AND(LEN(I59)&gt;0,OR(NOT(ISTEXT(I59)),LEN(TRIM(I59))=0)),AND(LEN(J59)&gt;0,OR(NOT(ISTEXT(J59)),LEN(TRIM(J59))=0)),AND(LEN(K59)&gt;0,OR(NOT(ISTEXT(K59)),LEN(TRIM(K59))=0)),AND(LEN(L59)&gt;0,OR(NOT(ISTEXT(L59)),LEN(TRIM(L59))=0)),AND(LEN(M59)&gt;0,OR(NOT(ISTEXT(M59)),LEN(TRIM(M59))=0))),"Перевірте текст",IF(OR(AND(LEN(B59)&gt;0,'Налаштування'!J7&lt;&gt;"Готово"),AND(LEN(C59)&gt;0,'Налаштування'!J8&lt;&gt;"Готово"),AND(LEN(D59)&gt;0,'Налаштування'!J9&lt;&gt;"Готово"),AND(LEN(E59)&gt;0,'Налаштування'!J10&lt;&gt;"Готово"),AND(LEN(F59)&gt;0,'Налаштування'!J11&lt;&gt;"Готово"),AND(LEN(G59)&gt;0,'Налаштування'!J12&lt;&gt;"Готово"),AND(LEN(H59)&gt;0,'Налаштування'!J13&lt;&gt;"Готово"),AND(LEN(I59)&gt;0,'Налаштування'!J14&lt;&gt;"Готово"),AND(LEN(J59)&gt;0,'Налаштування'!J15&lt;&gt;"Готово"),AND(LEN(K59)&gt;0,'Налаштування'!J16&lt;&gt;"Готово"),AND(LEN(L59)&gt;0,'Налаштування'!J17&lt;&gt;"Готово"),AND(LEN(M59)&gt;0,'Налаштування'!J18&lt;&gt;"Готово")),"Відділ не налаштовано","Готово"))))</x:f>
      </x:c>
    </x:row>
    <x:row r="60" ht="36" customHeight="1">
      <x:c r="A60" s="14" t="n">
        <x:f>IF('Налаштування'!$C$4&lt;&gt;"Готово","",IF(YEAR(DATE('Налаштування'!$B$4,1,54))='Налаштування'!$B$4,DATE('Налаштування'!$B$4,1,54),""))</x:f>
        <x:v>46076</x:v>
      </x:c>
      <x:c r="B60" s="11"/>
      <x:c r="C60" s="11"/>
      <x:c r="D60" s="11"/>
      <x:c r="E60" s="11"/>
      <x:c r="F60" s="11"/>
      <x:c r="G60" s="11"/>
      <x:c r="H60" s="11"/>
      <x:c r="I60" s="11"/>
      <x:c r="J60" s="11"/>
      <x:c r="K60" s="11"/>
      <x:c r="L60" s="11"/>
      <x:c r="M60" s="11"/>
      <x:c r="N60" s="9" t="str">
        <x:f>IF(COUNTA(B60:M60)=0,"",IF(A60="","Дата поза роком",IF(OR(AND(LEN(B60)&gt;0,OR(NOT(ISTEXT(B60)),LEN(TRIM(B60))=0)),AND(LEN(C60)&gt;0,OR(NOT(ISTEXT(C60)),LEN(TRIM(C60))=0)),AND(LEN(D60)&gt;0,OR(NOT(ISTEXT(D60)),LEN(TRIM(D60))=0)),AND(LEN(E60)&gt;0,OR(NOT(ISTEXT(E60)),LEN(TRIM(E60))=0)),AND(LEN(F60)&gt;0,OR(NOT(ISTEXT(F60)),LEN(TRIM(F60))=0)),AND(LEN(G60)&gt;0,OR(NOT(ISTEXT(G60)),LEN(TRIM(G60))=0)),AND(LEN(H60)&gt;0,OR(NOT(ISTEXT(H60)),LEN(TRIM(H60))=0)),AND(LEN(I60)&gt;0,OR(NOT(ISTEXT(I60)),LEN(TRIM(I60))=0)),AND(LEN(J60)&gt;0,OR(NOT(ISTEXT(J60)),LEN(TRIM(J60))=0)),AND(LEN(K60)&gt;0,OR(NOT(ISTEXT(K60)),LEN(TRIM(K60))=0)),AND(LEN(L60)&gt;0,OR(NOT(ISTEXT(L60)),LEN(TRIM(L60))=0)),AND(LEN(M60)&gt;0,OR(NOT(ISTEXT(M60)),LEN(TRIM(M60))=0))),"Перевірте текст",IF(OR(AND(LEN(B60)&gt;0,'Налаштування'!J7&lt;&gt;"Готово"),AND(LEN(C60)&gt;0,'Налаштування'!J8&lt;&gt;"Готово"),AND(LEN(D60)&gt;0,'Налаштування'!J9&lt;&gt;"Готово"),AND(LEN(E60)&gt;0,'Налаштування'!J10&lt;&gt;"Готово"),AND(LEN(F60)&gt;0,'Налаштування'!J11&lt;&gt;"Готово"),AND(LEN(G60)&gt;0,'Налаштування'!J12&lt;&gt;"Готово"),AND(LEN(H60)&gt;0,'Налаштування'!J13&lt;&gt;"Готово"),AND(LEN(I60)&gt;0,'Налаштування'!J14&lt;&gt;"Готово"),AND(LEN(J60)&gt;0,'Налаштування'!J15&lt;&gt;"Готово"),AND(LEN(K60)&gt;0,'Налаштування'!J16&lt;&gt;"Готово"),AND(LEN(L60)&gt;0,'Налаштування'!J17&lt;&gt;"Готово"),AND(LEN(M60)&gt;0,'Налаштування'!J18&lt;&gt;"Готово")),"Відділ не налаштовано","Готово"))))</x:f>
      </x:c>
    </x:row>
    <x:row r="61" ht="36" customHeight="1">
      <x:c r="A61" s="14" t="n">
        <x:f>IF('Налаштування'!$C$4&lt;&gt;"Готово","",IF(YEAR(DATE('Налаштування'!$B$4,1,55))='Налаштування'!$B$4,DATE('Налаштування'!$B$4,1,55),""))</x:f>
        <x:v>46077</x:v>
      </x:c>
      <x:c r="B61" s="11"/>
      <x:c r="C61" s="11"/>
      <x:c r="D61" s="11"/>
      <x:c r="E61" s="11"/>
      <x:c r="F61" s="11"/>
      <x:c r="G61" s="11"/>
      <x:c r="H61" s="11"/>
      <x:c r="I61" s="11"/>
      <x:c r="J61" s="11"/>
      <x:c r="K61" s="11"/>
      <x:c r="L61" s="11"/>
      <x:c r="M61" s="11"/>
      <x:c r="N61" s="9" t="str">
        <x:f>IF(COUNTA(B61:M61)=0,"",IF(A61="","Дата поза роком",IF(OR(AND(LEN(B61)&gt;0,OR(NOT(ISTEXT(B61)),LEN(TRIM(B61))=0)),AND(LEN(C61)&gt;0,OR(NOT(ISTEXT(C61)),LEN(TRIM(C61))=0)),AND(LEN(D61)&gt;0,OR(NOT(ISTEXT(D61)),LEN(TRIM(D61))=0)),AND(LEN(E61)&gt;0,OR(NOT(ISTEXT(E61)),LEN(TRIM(E61))=0)),AND(LEN(F61)&gt;0,OR(NOT(ISTEXT(F61)),LEN(TRIM(F61))=0)),AND(LEN(G61)&gt;0,OR(NOT(ISTEXT(G61)),LEN(TRIM(G61))=0)),AND(LEN(H61)&gt;0,OR(NOT(ISTEXT(H61)),LEN(TRIM(H61))=0)),AND(LEN(I61)&gt;0,OR(NOT(ISTEXT(I61)),LEN(TRIM(I61))=0)),AND(LEN(J61)&gt;0,OR(NOT(ISTEXT(J61)),LEN(TRIM(J61))=0)),AND(LEN(K61)&gt;0,OR(NOT(ISTEXT(K61)),LEN(TRIM(K61))=0)),AND(LEN(L61)&gt;0,OR(NOT(ISTEXT(L61)),LEN(TRIM(L61))=0)),AND(LEN(M61)&gt;0,OR(NOT(ISTEXT(M61)),LEN(TRIM(M61))=0))),"Перевірте текст",IF(OR(AND(LEN(B61)&gt;0,'Налаштування'!J7&lt;&gt;"Готово"),AND(LEN(C61)&gt;0,'Налаштування'!J8&lt;&gt;"Готово"),AND(LEN(D61)&gt;0,'Налаштування'!J9&lt;&gt;"Готово"),AND(LEN(E61)&gt;0,'Налаштування'!J10&lt;&gt;"Готово"),AND(LEN(F61)&gt;0,'Налаштування'!J11&lt;&gt;"Готово"),AND(LEN(G61)&gt;0,'Налаштування'!J12&lt;&gt;"Готово"),AND(LEN(H61)&gt;0,'Налаштування'!J13&lt;&gt;"Готово"),AND(LEN(I61)&gt;0,'Налаштування'!J14&lt;&gt;"Готово"),AND(LEN(J61)&gt;0,'Налаштування'!J15&lt;&gt;"Готово"),AND(LEN(K61)&gt;0,'Налаштування'!J16&lt;&gt;"Готово"),AND(LEN(L61)&gt;0,'Налаштування'!J17&lt;&gt;"Готово"),AND(LEN(M61)&gt;0,'Налаштування'!J18&lt;&gt;"Готово")),"Відділ не налаштовано","Готово"))))</x:f>
      </x:c>
    </x:row>
    <x:row r="62" ht="36" customHeight="1">
      <x:c r="A62" s="14" t="n">
        <x:f>IF('Налаштування'!$C$4&lt;&gt;"Готово","",IF(YEAR(DATE('Налаштування'!$B$4,1,56))='Налаштування'!$B$4,DATE('Налаштування'!$B$4,1,56),""))</x:f>
        <x:v>46078</x:v>
      </x:c>
      <x:c r="B62" s="11"/>
      <x:c r="C62" s="11"/>
      <x:c r="D62" s="11"/>
      <x:c r="E62" s="11"/>
      <x:c r="F62" s="11"/>
      <x:c r="G62" s="11"/>
      <x:c r="H62" s="11"/>
      <x:c r="I62" s="11"/>
      <x:c r="J62" s="11"/>
      <x:c r="K62" s="11"/>
      <x:c r="L62" s="11"/>
      <x:c r="M62" s="11"/>
      <x:c r="N62" s="9" t="str">
        <x:f>IF(COUNTA(B62:M62)=0,"",IF(A62="","Дата поза роком",IF(OR(AND(LEN(B62)&gt;0,OR(NOT(ISTEXT(B62)),LEN(TRIM(B62))=0)),AND(LEN(C62)&gt;0,OR(NOT(ISTEXT(C62)),LEN(TRIM(C62))=0)),AND(LEN(D62)&gt;0,OR(NOT(ISTEXT(D62)),LEN(TRIM(D62))=0)),AND(LEN(E62)&gt;0,OR(NOT(ISTEXT(E62)),LEN(TRIM(E62))=0)),AND(LEN(F62)&gt;0,OR(NOT(ISTEXT(F62)),LEN(TRIM(F62))=0)),AND(LEN(G62)&gt;0,OR(NOT(ISTEXT(G62)),LEN(TRIM(G62))=0)),AND(LEN(H62)&gt;0,OR(NOT(ISTEXT(H62)),LEN(TRIM(H62))=0)),AND(LEN(I62)&gt;0,OR(NOT(ISTEXT(I62)),LEN(TRIM(I62))=0)),AND(LEN(J62)&gt;0,OR(NOT(ISTEXT(J62)),LEN(TRIM(J62))=0)),AND(LEN(K62)&gt;0,OR(NOT(ISTEXT(K62)),LEN(TRIM(K62))=0)),AND(LEN(L62)&gt;0,OR(NOT(ISTEXT(L62)),LEN(TRIM(L62))=0)),AND(LEN(M62)&gt;0,OR(NOT(ISTEXT(M62)),LEN(TRIM(M62))=0))),"Перевірте текст",IF(OR(AND(LEN(B62)&gt;0,'Налаштування'!J7&lt;&gt;"Готово"),AND(LEN(C62)&gt;0,'Налаштування'!J8&lt;&gt;"Готово"),AND(LEN(D62)&gt;0,'Налаштування'!J9&lt;&gt;"Готово"),AND(LEN(E62)&gt;0,'Налаштування'!J10&lt;&gt;"Готово"),AND(LEN(F62)&gt;0,'Налаштування'!J11&lt;&gt;"Готово"),AND(LEN(G62)&gt;0,'Налаштування'!J12&lt;&gt;"Готово"),AND(LEN(H62)&gt;0,'Налаштування'!J13&lt;&gt;"Готово"),AND(LEN(I62)&gt;0,'Налаштування'!J14&lt;&gt;"Готово"),AND(LEN(J62)&gt;0,'Налаштування'!J15&lt;&gt;"Готово"),AND(LEN(K62)&gt;0,'Налаштування'!J16&lt;&gt;"Готово"),AND(LEN(L62)&gt;0,'Налаштування'!J17&lt;&gt;"Готово"),AND(LEN(M62)&gt;0,'Налаштування'!J18&lt;&gt;"Готово")),"Відділ не налаштовано","Готово"))))</x:f>
      </x:c>
    </x:row>
    <x:row r="63" ht="36" customHeight="1">
      <x:c r="A63" s="14" t="n">
        <x:f>IF('Налаштування'!$C$4&lt;&gt;"Готово","",IF(YEAR(DATE('Налаштування'!$B$4,1,57))='Налаштування'!$B$4,DATE('Налаштування'!$B$4,1,57),""))</x:f>
        <x:v>46079</x:v>
      </x:c>
      <x:c r="B63" s="11"/>
      <x:c r="C63" s="11"/>
      <x:c r="D63" s="11"/>
      <x:c r="E63" s="11"/>
      <x:c r="F63" s="11"/>
      <x:c r="G63" s="11"/>
      <x:c r="H63" s="11"/>
      <x:c r="I63" s="11"/>
      <x:c r="J63" s="11"/>
      <x:c r="K63" s="11"/>
      <x:c r="L63" s="11"/>
      <x:c r="M63" s="11"/>
      <x:c r="N63" s="9" t="str">
        <x:f>IF(COUNTA(B63:M63)=0,"",IF(A63="","Дата поза роком",IF(OR(AND(LEN(B63)&gt;0,OR(NOT(ISTEXT(B63)),LEN(TRIM(B63))=0)),AND(LEN(C63)&gt;0,OR(NOT(ISTEXT(C63)),LEN(TRIM(C63))=0)),AND(LEN(D63)&gt;0,OR(NOT(ISTEXT(D63)),LEN(TRIM(D63))=0)),AND(LEN(E63)&gt;0,OR(NOT(ISTEXT(E63)),LEN(TRIM(E63))=0)),AND(LEN(F63)&gt;0,OR(NOT(ISTEXT(F63)),LEN(TRIM(F63))=0)),AND(LEN(G63)&gt;0,OR(NOT(ISTEXT(G63)),LEN(TRIM(G63))=0)),AND(LEN(H63)&gt;0,OR(NOT(ISTEXT(H63)),LEN(TRIM(H63))=0)),AND(LEN(I63)&gt;0,OR(NOT(ISTEXT(I63)),LEN(TRIM(I63))=0)),AND(LEN(J63)&gt;0,OR(NOT(ISTEXT(J63)),LEN(TRIM(J63))=0)),AND(LEN(K63)&gt;0,OR(NOT(ISTEXT(K63)),LEN(TRIM(K63))=0)),AND(LEN(L63)&gt;0,OR(NOT(ISTEXT(L63)),LEN(TRIM(L63))=0)),AND(LEN(M63)&gt;0,OR(NOT(ISTEXT(M63)),LEN(TRIM(M63))=0))),"Перевірте текст",IF(OR(AND(LEN(B63)&gt;0,'Налаштування'!J7&lt;&gt;"Готово"),AND(LEN(C63)&gt;0,'Налаштування'!J8&lt;&gt;"Готово"),AND(LEN(D63)&gt;0,'Налаштування'!J9&lt;&gt;"Готово"),AND(LEN(E63)&gt;0,'Налаштування'!J10&lt;&gt;"Готово"),AND(LEN(F63)&gt;0,'Налаштування'!J11&lt;&gt;"Готово"),AND(LEN(G63)&gt;0,'Налаштування'!J12&lt;&gt;"Готово"),AND(LEN(H63)&gt;0,'Налаштування'!J13&lt;&gt;"Готово"),AND(LEN(I63)&gt;0,'Налаштування'!J14&lt;&gt;"Готово"),AND(LEN(J63)&gt;0,'Налаштування'!J15&lt;&gt;"Готово"),AND(LEN(K63)&gt;0,'Налаштування'!J16&lt;&gt;"Готово"),AND(LEN(L63)&gt;0,'Налаштування'!J17&lt;&gt;"Готово"),AND(LEN(M63)&gt;0,'Налаштування'!J18&lt;&gt;"Готово")),"Відділ не налаштовано","Готово"))))</x:f>
      </x:c>
    </x:row>
    <x:row r="64" ht="36" customHeight="1">
      <x:c r="A64" s="14" t="n">
        <x:f>IF('Налаштування'!$C$4&lt;&gt;"Готово","",IF(YEAR(DATE('Налаштування'!$B$4,1,58))='Налаштування'!$B$4,DATE('Налаштування'!$B$4,1,58),""))</x:f>
        <x:v>46080</x:v>
      </x:c>
      <x:c r="B64" s="11"/>
      <x:c r="C64" s="11"/>
      <x:c r="D64" s="11"/>
      <x:c r="E64" s="11"/>
      <x:c r="F64" s="11"/>
      <x:c r="G64" s="11"/>
      <x:c r="H64" s="11"/>
      <x:c r="I64" s="11"/>
      <x:c r="J64" s="11"/>
      <x:c r="K64" s="11"/>
      <x:c r="L64" s="11"/>
      <x:c r="M64" s="11"/>
      <x:c r="N64" s="9" t="str">
        <x:f>IF(COUNTA(B64:M64)=0,"",IF(A64="","Дата поза роком",IF(OR(AND(LEN(B64)&gt;0,OR(NOT(ISTEXT(B64)),LEN(TRIM(B64))=0)),AND(LEN(C64)&gt;0,OR(NOT(ISTEXT(C64)),LEN(TRIM(C64))=0)),AND(LEN(D64)&gt;0,OR(NOT(ISTEXT(D64)),LEN(TRIM(D64))=0)),AND(LEN(E64)&gt;0,OR(NOT(ISTEXT(E64)),LEN(TRIM(E64))=0)),AND(LEN(F64)&gt;0,OR(NOT(ISTEXT(F64)),LEN(TRIM(F64))=0)),AND(LEN(G64)&gt;0,OR(NOT(ISTEXT(G64)),LEN(TRIM(G64))=0)),AND(LEN(H64)&gt;0,OR(NOT(ISTEXT(H64)),LEN(TRIM(H64))=0)),AND(LEN(I64)&gt;0,OR(NOT(ISTEXT(I64)),LEN(TRIM(I64))=0)),AND(LEN(J64)&gt;0,OR(NOT(ISTEXT(J64)),LEN(TRIM(J64))=0)),AND(LEN(K64)&gt;0,OR(NOT(ISTEXT(K64)),LEN(TRIM(K64))=0)),AND(LEN(L64)&gt;0,OR(NOT(ISTEXT(L64)),LEN(TRIM(L64))=0)),AND(LEN(M64)&gt;0,OR(NOT(ISTEXT(M64)),LEN(TRIM(M64))=0))),"Перевірте текст",IF(OR(AND(LEN(B64)&gt;0,'Налаштування'!J7&lt;&gt;"Готово"),AND(LEN(C64)&gt;0,'Налаштування'!J8&lt;&gt;"Готово"),AND(LEN(D64)&gt;0,'Налаштування'!J9&lt;&gt;"Готово"),AND(LEN(E64)&gt;0,'Налаштування'!J10&lt;&gt;"Готово"),AND(LEN(F64)&gt;0,'Налаштування'!J11&lt;&gt;"Готово"),AND(LEN(G64)&gt;0,'Налаштування'!J12&lt;&gt;"Готово"),AND(LEN(H64)&gt;0,'Налаштування'!J13&lt;&gt;"Готово"),AND(LEN(I64)&gt;0,'Налаштування'!J14&lt;&gt;"Готово"),AND(LEN(J64)&gt;0,'Налаштування'!J15&lt;&gt;"Готово"),AND(LEN(K64)&gt;0,'Налаштування'!J16&lt;&gt;"Готово"),AND(LEN(L64)&gt;0,'Налаштування'!J17&lt;&gt;"Готово"),AND(LEN(M64)&gt;0,'Налаштування'!J18&lt;&gt;"Готово")),"Відділ не налаштовано","Готово"))))</x:f>
      </x:c>
    </x:row>
    <x:row r="65" ht="36" customHeight="1">
      <x:c r="A65" s="14" t="n">
        <x:f>IF('Налаштування'!$C$4&lt;&gt;"Готово","",IF(YEAR(DATE('Налаштування'!$B$4,1,59))='Налаштування'!$B$4,DATE('Налаштування'!$B$4,1,59),""))</x:f>
        <x:v>46081</x:v>
      </x:c>
      <x:c r="B65" s="11"/>
      <x:c r="C65" s="11"/>
      <x:c r="D65" s="11"/>
      <x:c r="E65" s="11"/>
      <x:c r="F65" s="11"/>
      <x:c r="G65" s="11"/>
      <x:c r="H65" s="11"/>
      <x:c r="I65" s="11"/>
      <x:c r="J65" s="11"/>
      <x:c r="K65" s="11"/>
      <x:c r="L65" s="11"/>
      <x:c r="M65" s="11"/>
      <x:c r="N65" s="9" t="str">
        <x:f>IF(COUNTA(B65:M65)=0,"",IF(A65="","Дата поза роком",IF(OR(AND(LEN(B65)&gt;0,OR(NOT(ISTEXT(B65)),LEN(TRIM(B65))=0)),AND(LEN(C65)&gt;0,OR(NOT(ISTEXT(C65)),LEN(TRIM(C65))=0)),AND(LEN(D65)&gt;0,OR(NOT(ISTEXT(D65)),LEN(TRIM(D65))=0)),AND(LEN(E65)&gt;0,OR(NOT(ISTEXT(E65)),LEN(TRIM(E65))=0)),AND(LEN(F65)&gt;0,OR(NOT(ISTEXT(F65)),LEN(TRIM(F65))=0)),AND(LEN(G65)&gt;0,OR(NOT(ISTEXT(G65)),LEN(TRIM(G65))=0)),AND(LEN(H65)&gt;0,OR(NOT(ISTEXT(H65)),LEN(TRIM(H65))=0)),AND(LEN(I65)&gt;0,OR(NOT(ISTEXT(I65)),LEN(TRIM(I65))=0)),AND(LEN(J65)&gt;0,OR(NOT(ISTEXT(J65)),LEN(TRIM(J65))=0)),AND(LEN(K65)&gt;0,OR(NOT(ISTEXT(K65)),LEN(TRIM(K65))=0)),AND(LEN(L65)&gt;0,OR(NOT(ISTEXT(L65)),LEN(TRIM(L65))=0)),AND(LEN(M65)&gt;0,OR(NOT(ISTEXT(M65)),LEN(TRIM(M65))=0))),"Перевірте текст",IF(OR(AND(LEN(B65)&gt;0,'Налаштування'!J7&lt;&gt;"Готово"),AND(LEN(C65)&gt;0,'Налаштування'!J8&lt;&gt;"Готово"),AND(LEN(D65)&gt;0,'Налаштування'!J9&lt;&gt;"Готово"),AND(LEN(E65)&gt;0,'Налаштування'!J10&lt;&gt;"Готово"),AND(LEN(F65)&gt;0,'Налаштування'!J11&lt;&gt;"Готово"),AND(LEN(G65)&gt;0,'Налаштування'!J12&lt;&gt;"Готово"),AND(LEN(H65)&gt;0,'Налаштування'!J13&lt;&gt;"Готово"),AND(LEN(I65)&gt;0,'Налаштування'!J14&lt;&gt;"Готово"),AND(LEN(J65)&gt;0,'Налаштування'!J15&lt;&gt;"Готово"),AND(LEN(K65)&gt;0,'Налаштування'!J16&lt;&gt;"Готово"),AND(LEN(L65)&gt;0,'Налаштування'!J17&lt;&gt;"Готово"),AND(LEN(M65)&gt;0,'Налаштування'!J18&lt;&gt;"Готово")),"Відділ не налаштовано","Готово"))))</x:f>
      </x:c>
    </x:row>
    <x:row r="66" ht="36" customHeight="1">
      <x:c r="A66" s="14" t="n">
        <x:f>IF('Налаштування'!$C$4&lt;&gt;"Готово","",IF(YEAR(DATE('Налаштування'!$B$4,1,60))='Налаштування'!$B$4,DATE('Налаштування'!$B$4,1,60),""))</x:f>
        <x:v>46082</x:v>
      </x:c>
      <x:c r="B66" s="11"/>
      <x:c r="C66" s="11"/>
      <x:c r="D66" s="11"/>
      <x:c r="E66" s="11"/>
      <x:c r="F66" s="11"/>
      <x:c r="G66" s="11"/>
      <x:c r="H66" s="11"/>
      <x:c r="I66" s="11"/>
      <x:c r="J66" s="11"/>
      <x:c r="K66" s="11"/>
      <x:c r="L66" s="11"/>
      <x:c r="M66" s="11"/>
      <x:c r="N66" s="9" t="str">
        <x:f>IF(COUNTA(B66:M66)=0,"",IF(A66="","Дата поза роком",IF(OR(AND(LEN(B66)&gt;0,OR(NOT(ISTEXT(B66)),LEN(TRIM(B66))=0)),AND(LEN(C66)&gt;0,OR(NOT(ISTEXT(C66)),LEN(TRIM(C66))=0)),AND(LEN(D66)&gt;0,OR(NOT(ISTEXT(D66)),LEN(TRIM(D66))=0)),AND(LEN(E66)&gt;0,OR(NOT(ISTEXT(E66)),LEN(TRIM(E66))=0)),AND(LEN(F66)&gt;0,OR(NOT(ISTEXT(F66)),LEN(TRIM(F66))=0)),AND(LEN(G66)&gt;0,OR(NOT(ISTEXT(G66)),LEN(TRIM(G66))=0)),AND(LEN(H66)&gt;0,OR(NOT(ISTEXT(H66)),LEN(TRIM(H66))=0)),AND(LEN(I66)&gt;0,OR(NOT(ISTEXT(I66)),LEN(TRIM(I66))=0)),AND(LEN(J66)&gt;0,OR(NOT(ISTEXT(J66)),LEN(TRIM(J66))=0)),AND(LEN(K66)&gt;0,OR(NOT(ISTEXT(K66)),LEN(TRIM(K66))=0)),AND(LEN(L66)&gt;0,OR(NOT(ISTEXT(L66)),LEN(TRIM(L66))=0)),AND(LEN(M66)&gt;0,OR(NOT(ISTEXT(M66)),LEN(TRIM(M66))=0))),"Перевірте текст",IF(OR(AND(LEN(B66)&gt;0,'Налаштування'!J7&lt;&gt;"Готово"),AND(LEN(C66)&gt;0,'Налаштування'!J8&lt;&gt;"Готово"),AND(LEN(D66)&gt;0,'Налаштування'!J9&lt;&gt;"Готово"),AND(LEN(E66)&gt;0,'Налаштування'!J10&lt;&gt;"Готово"),AND(LEN(F66)&gt;0,'Налаштування'!J11&lt;&gt;"Готово"),AND(LEN(G66)&gt;0,'Налаштування'!J12&lt;&gt;"Готово"),AND(LEN(H66)&gt;0,'Налаштування'!J13&lt;&gt;"Готово"),AND(LEN(I66)&gt;0,'Налаштування'!J14&lt;&gt;"Готово"),AND(LEN(J66)&gt;0,'Налаштування'!J15&lt;&gt;"Готово"),AND(LEN(K66)&gt;0,'Налаштування'!J16&lt;&gt;"Готово"),AND(LEN(L66)&gt;0,'Налаштування'!J17&lt;&gt;"Готово"),AND(LEN(M66)&gt;0,'Налаштування'!J18&lt;&gt;"Готово")),"Відділ не налаштовано","Готово"))))</x:f>
      </x:c>
    </x:row>
    <x:row r="67" ht="36" customHeight="1">
      <x:c r="A67" s="14" t="n">
        <x:f>IF('Налаштування'!$C$4&lt;&gt;"Готово","",IF(YEAR(DATE('Налаштування'!$B$4,1,61))='Налаштування'!$B$4,DATE('Налаштування'!$B$4,1,61),""))</x:f>
        <x:v>46083</x:v>
      </x:c>
      <x:c r="B67" s="11"/>
      <x:c r="C67" s="11"/>
      <x:c r="D67" s="11"/>
      <x:c r="E67" s="11"/>
      <x:c r="F67" s="11"/>
      <x:c r="G67" s="11"/>
      <x:c r="H67" s="11"/>
      <x:c r="I67" s="11"/>
      <x:c r="J67" s="11"/>
      <x:c r="K67" s="11"/>
      <x:c r="L67" s="11"/>
      <x:c r="M67" s="11"/>
      <x:c r="N67" s="9" t="str">
        <x:f>IF(COUNTA(B67:M67)=0,"",IF(A67="","Дата поза роком",IF(OR(AND(LEN(B67)&gt;0,OR(NOT(ISTEXT(B67)),LEN(TRIM(B67))=0)),AND(LEN(C67)&gt;0,OR(NOT(ISTEXT(C67)),LEN(TRIM(C67))=0)),AND(LEN(D67)&gt;0,OR(NOT(ISTEXT(D67)),LEN(TRIM(D67))=0)),AND(LEN(E67)&gt;0,OR(NOT(ISTEXT(E67)),LEN(TRIM(E67))=0)),AND(LEN(F67)&gt;0,OR(NOT(ISTEXT(F67)),LEN(TRIM(F67))=0)),AND(LEN(G67)&gt;0,OR(NOT(ISTEXT(G67)),LEN(TRIM(G67))=0)),AND(LEN(H67)&gt;0,OR(NOT(ISTEXT(H67)),LEN(TRIM(H67))=0)),AND(LEN(I67)&gt;0,OR(NOT(ISTEXT(I67)),LEN(TRIM(I67))=0)),AND(LEN(J67)&gt;0,OR(NOT(ISTEXT(J67)),LEN(TRIM(J67))=0)),AND(LEN(K67)&gt;0,OR(NOT(ISTEXT(K67)),LEN(TRIM(K67))=0)),AND(LEN(L67)&gt;0,OR(NOT(ISTEXT(L67)),LEN(TRIM(L67))=0)),AND(LEN(M67)&gt;0,OR(NOT(ISTEXT(M67)),LEN(TRIM(M67))=0))),"Перевірте текст",IF(OR(AND(LEN(B67)&gt;0,'Налаштування'!J7&lt;&gt;"Готово"),AND(LEN(C67)&gt;0,'Налаштування'!J8&lt;&gt;"Готово"),AND(LEN(D67)&gt;0,'Налаштування'!J9&lt;&gt;"Готово"),AND(LEN(E67)&gt;0,'Налаштування'!J10&lt;&gt;"Готово"),AND(LEN(F67)&gt;0,'Налаштування'!J11&lt;&gt;"Готово"),AND(LEN(G67)&gt;0,'Налаштування'!J12&lt;&gt;"Готово"),AND(LEN(H67)&gt;0,'Налаштування'!J13&lt;&gt;"Готово"),AND(LEN(I67)&gt;0,'Налаштування'!J14&lt;&gt;"Готово"),AND(LEN(J67)&gt;0,'Налаштування'!J15&lt;&gt;"Готово"),AND(LEN(K67)&gt;0,'Налаштування'!J16&lt;&gt;"Готово"),AND(LEN(L67)&gt;0,'Налаштування'!J17&lt;&gt;"Готово"),AND(LEN(M67)&gt;0,'Налаштування'!J18&lt;&gt;"Готово")),"Відділ не налаштовано","Готово"))))</x:f>
      </x:c>
    </x:row>
    <x:row r="68" ht="36" customHeight="1">
      <x:c r="A68" s="14" t="n">
        <x:f>IF('Налаштування'!$C$4&lt;&gt;"Готово","",IF(YEAR(DATE('Налаштування'!$B$4,1,62))='Налаштування'!$B$4,DATE('Налаштування'!$B$4,1,62),""))</x:f>
        <x:v>46084</x:v>
      </x:c>
      <x:c r="B68" s="11"/>
      <x:c r="C68" s="11"/>
      <x:c r="D68" s="11"/>
      <x:c r="E68" s="11"/>
      <x:c r="F68" s="11"/>
      <x:c r="G68" s="11"/>
      <x:c r="H68" s="11"/>
      <x:c r="I68" s="11"/>
      <x:c r="J68" s="11"/>
      <x:c r="K68" s="11"/>
      <x:c r="L68" s="11"/>
      <x:c r="M68" s="11"/>
      <x:c r="N68" s="9" t="str">
        <x:f>IF(COUNTA(B68:M68)=0,"",IF(A68="","Дата поза роком",IF(OR(AND(LEN(B68)&gt;0,OR(NOT(ISTEXT(B68)),LEN(TRIM(B68))=0)),AND(LEN(C68)&gt;0,OR(NOT(ISTEXT(C68)),LEN(TRIM(C68))=0)),AND(LEN(D68)&gt;0,OR(NOT(ISTEXT(D68)),LEN(TRIM(D68))=0)),AND(LEN(E68)&gt;0,OR(NOT(ISTEXT(E68)),LEN(TRIM(E68))=0)),AND(LEN(F68)&gt;0,OR(NOT(ISTEXT(F68)),LEN(TRIM(F68))=0)),AND(LEN(G68)&gt;0,OR(NOT(ISTEXT(G68)),LEN(TRIM(G68))=0)),AND(LEN(H68)&gt;0,OR(NOT(ISTEXT(H68)),LEN(TRIM(H68))=0)),AND(LEN(I68)&gt;0,OR(NOT(ISTEXT(I68)),LEN(TRIM(I68))=0)),AND(LEN(J68)&gt;0,OR(NOT(ISTEXT(J68)),LEN(TRIM(J68))=0)),AND(LEN(K68)&gt;0,OR(NOT(ISTEXT(K68)),LEN(TRIM(K68))=0)),AND(LEN(L68)&gt;0,OR(NOT(ISTEXT(L68)),LEN(TRIM(L68))=0)),AND(LEN(M68)&gt;0,OR(NOT(ISTEXT(M68)),LEN(TRIM(M68))=0))),"Перевірте текст",IF(OR(AND(LEN(B68)&gt;0,'Налаштування'!J7&lt;&gt;"Готово"),AND(LEN(C68)&gt;0,'Налаштування'!J8&lt;&gt;"Готово"),AND(LEN(D68)&gt;0,'Налаштування'!J9&lt;&gt;"Готово"),AND(LEN(E68)&gt;0,'Налаштування'!J10&lt;&gt;"Готово"),AND(LEN(F68)&gt;0,'Налаштування'!J11&lt;&gt;"Готово"),AND(LEN(G68)&gt;0,'Налаштування'!J12&lt;&gt;"Готово"),AND(LEN(H68)&gt;0,'Налаштування'!J13&lt;&gt;"Готово"),AND(LEN(I68)&gt;0,'Налаштування'!J14&lt;&gt;"Готово"),AND(LEN(J68)&gt;0,'Налаштування'!J15&lt;&gt;"Готово"),AND(LEN(K68)&gt;0,'Налаштування'!J16&lt;&gt;"Готово"),AND(LEN(L68)&gt;0,'Налаштування'!J17&lt;&gt;"Готово"),AND(LEN(M68)&gt;0,'Налаштування'!J18&lt;&gt;"Готово")),"Відділ не налаштовано","Готово"))))</x:f>
      </x:c>
    </x:row>
    <x:row r="69" ht="36" customHeight="1">
      <x:c r="A69" s="14" t="n">
        <x:f>IF('Налаштування'!$C$4&lt;&gt;"Готово","",IF(YEAR(DATE('Налаштування'!$B$4,1,63))='Налаштування'!$B$4,DATE('Налаштування'!$B$4,1,63),""))</x:f>
        <x:v>46085</x:v>
      </x:c>
      <x:c r="B69" s="11"/>
      <x:c r="C69" s="11"/>
      <x:c r="D69" s="11"/>
      <x:c r="E69" s="11"/>
      <x:c r="F69" s="11"/>
      <x:c r="G69" s="11"/>
      <x:c r="H69" s="11"/>
      <x:c r="I69" s="11"/>
      <x:c r="J69" s="11"/>
      <x:c r="K69" s="11"/>
      <x:c r="L69" s="11"/>
      <x:c r="M69" s="11"/>
      <x:c r="N69" s="9" t="str">
        <x:f>IF(COUNTA(B69:M69)=0,"",IF(A69="","Дата поза роком",IF(OR(AND(LEN(B69)&gt;0,OR(NOT(ISTEXT(B69)),LEN(TRIM(B69))=0)),AND(LEN(C69)&gt;0,OR(NOT(ISTEXT(C69)),LEN(TRIM(C69))=0)),AND(LEN(D69)&gt;0,OR(NOT(ISTEXT(D69)),LEN(TRIM(D69))=0)),AND(LEN(E69)&gt;0,OR(NOT(ISTEXT(E69)),LEN(TRIM(E69))=0)),AND(LEN(F69)&gt;0,OR(NOT(ISTEXT(F69)),LEN(TRIM(F69))=0)),AND(LEN(G69)&gt;0,OR(NOT(ISTEXT(G69)),LEN(TRIM(G69))=0)),AND(LEN(H69)&gt;0,OR(NOT(ISTEXT(H69)),LEN(TRIM(H69))=0)),AND(LEN(I69)&gt;0,OR(NOT(ISTEXT(I69)),LEN(TRIM(I69))=0)),AND(LEN(J69)&gt;0,OR(NOT(ISTEXT(J69)),LEN(TRIM(J69))=0)),AND(LEN(K69)&gt;0,OR(NOT(ISTEXT(K69)),LEN(TRIM(K69))=0)),AND(LEN(L69)&gt;0,OR(NOT(ISTEXT(L69)),LEN(TRIM(L69))=0)),AND(LEN(M69)&gt;0,OR(NOT(ISTEXT(M69)),LEN(TRIM(M69))=0))),"Перевірте текст",IF(OR(AND(LEN(B69)&gt;0,'Налаштування'!J7&lt;&gt;"Готово"),AND(LEN(C69)&gt;0,'Налаштування'!J8&lt;&gt;"Готово"),AND(LEN(D69)&gt;0,'Налаштування'!J9&lt;&gt;"Готово"),AND(LEN(E69)&gt;0,'Налаштування'!J10&lt;&gt;"Готово"),AND(LEN(F69)&gt;0,'Налаштування'!J11&lt;&gt;"Готово"),AND(LEN(G69)&gt;0,'Налаштування'!J12&lt;&gt;"Готово"),AND(LEN(H69)&gt;0,'Налаштування'!J13&lt;&gt;"Готово"),AND(LEN(I69)&gt;0,'Налаштування'!J14&lt;&gt;"Готово"),AND(LEN(J69)&gt;0,'Налаштування'!J15&lt;&gt;"Готово"),AND(LEN(K69)&gt;0,'Налаштування'!J16&lt;&gt;"Готово"),AND(LEN(L69)&gt;0,'Налаштування'!J17&lt;&gt;"Готово"),AND(LEN(M69)&gt;0,'Налаштування'!J18&lt;&gt;"Готово")),"Відділ не налаштовано","Готово"))))</x:f>
      </x:c>
    </x:row>
    <x:row r="70" ht="36" customHeight="1">
      <x:c r="A70" s="14" t="n">
        <x:f>IF('Налаштування'!$C$4&lt;&gt;"Готово","",IF(YEAR(DATE('Налаштування'!$B$4,1,64))='Налаштування'!$B$4,DATE('Налаштування'!$B$4,1,64),""))</x:f>
        <x:v>46086</x:v>
      </x:c>
      <x:c r="B70" s="11"/>
      <x:c r="C70" s="11"/>
      <x:c r="D70" s="11"/>
      <x:c r="E70" s="11"/>
      <x:c r="F70" s="11"/>
      <x:c r="G70" s="11"/>
      <x:c r="H70" s="11"/>
      <x:c r="I70" s="11"/>
      <x:c r="J70" s="11"/>
      <x:c r="K70" s="11"/>
      <x:c r="L70" s="11"/>
      <x:c r="M70" s="11"/>
      <x:c r="N70" s="9" t="str">
        <x:f>IF(COUNTA(B70:M70)=0,"",IF(A70="","Дата поза роком",IF(OR(AND(LEN(B70)&gt;0,OR(NOT(ISTEXT(B70)),LEN(TRIM(B70))=0)),AND(LEN(C70)&gt;0,OR(NOT(ISTEXT(C70)),LEN(TRIM(C70))=0)),AND(LEN(D70)&gt;0,OR(NOT(ISTEXT(D70)),LEN(TRIM(D70))=0)),AND(LEN(E70)&gt;0,OR(NOT(ISTEXT(E70)),LEN(TRIM(E70))=0)),AND(LEN(F70)&gt;0,OR(NOT(ISTEXT(F70)),LEN(TRIM(F70))=0)),AND(LEN(G70)&gt;0,OR(NOT(ISTEXT(G70)),LEN(TRIM(G70))=0)),AND(LEN(H70)&gt;0,OR(NOT(ISTEXT(H70)),LEN(TRIM(H70))=0)),AND(LEN(I70)&gt;0,OR(NOT(ISTEXT(I70)),LEN(TRIM(I70))=0)),AND(LEN(J70)&gt;0,OR(NOT(ISTEXT(J70)),LEN(TRIM(J70))=0)),AND(LEN(K70)&gt;0,OR(NOT(ISTEXT(K70)),LEN(TRIM(K70))=0)),AND(LEN(L70)&gt;0,OR(NOT(ISTEXT(L70)),LEN(TRIM(L70))=0)),AND(LEN(M70)&gt;0,OR(NOT(ISTEXT(M70)),LEN(TRIM(M70))=0))),"Перевірте текст",IF(OR(AND(LEN(B70)&gt;0,'Налаштування'!J7&lt;&gt;"Готово"),AND(LEN(C70)&gt;0,'Налаштування'!J8&lt;&gt;"Готово"),AND(LEN(D70)&gt;0,'Налаштування'!J9&lt;&gt;"Готово"),AND(LEN(E70)&gt;0,'Налаштування'!J10&lt;&gt;"Готово"),AND(LEN(F70)&gt;0,'Налаштування'!J11&lt;&gt;"Готово"),AND(LEN(G70)&gt;0,'Налаштування'!J12&lt;&gt;"Готово"),AND(LEN(H70)&gt;0,'Налаштування'!J13&lt;&gt;"Готово"),AND(LEN(I70)&gt;0,'Налаштування'!J14&lt;&gt;"Готово"),AND(LEN(J70)&gt;0,'Налаштування'!J15&lt;&gt;"Готово"),AND(LEN(K70)&gt;0,'Налаштування'!J16&lt;&gt;"Готово"),AND(LEN(L70)&gt;0,'Налаштування'!J17&lt;&gt;"Готово"),AND(LEN(M70)&gt;0,'Налаштування'!J18&lt;&gt;"Готово")),"Відділ не налаштовано","Готово"))))</x:f>
      </x:c>
    </x:row>
    <x:row r="71" ht="36" customHeight="1">
      <x:c r="A71" s="14" t="n">
        <x:f>IF('Налаштування'!$C$4&lt;&gt;"Готово","",IF(YEAR(DATE('Налаштування'!$B$4,1,65))='Налаштування'!$B$4,DATE('Налаштування'!$B$4,1,65),""))</x:f>
        <x:v>46087</x:v>
      </x:c>
      <x:c r="B71" s="11"/>
      <x:c r="C71" s="11"/>
      <x:c r="D71" s="11"/>
      <x:c r="E71" s="11"/>
      <x:c r="F71" s="11"/>
      <x:c r="G71" s="11"/>
      <x:c r="H71" s="11"/>
      <x:c r="I71" s="11"/>
      <x:c r="J71" s="11"/>
      <x:c r="K71" s="11"/>
      <x:c r="L71" s="11"/>
      <x:c r="M71" s="11"/>
      <x:c r="N71" s="9" t="str">
        <x:f>IF(COUNTA(B71:M71)=0,"",IF(A71="","Дата поза роком",IF(OR(AND(LEN(B71)&gt;0,OR(NOT(ISTEXT(B71)),LEN(TRIM(B71))=0)),AND(LEN(C71)&gt;0,OR(NOT(ISTEXT(C71)),LEN(TRIM(C71))=0)),AND(LEN(D71)&gt;0,OR(NOT(ISTEXT(D71)),LEN(TRIM(D71))=0)),AND(LEN(E71)&gt;0,OR(NOT(ISTEXT(E71)),LEN(TRIM(E71))=0)),AND(LEN(F71)&gt;0,OR(NOT(ISTEXT(F71)),LEN(TRIM(F71))=0)),AND(LEN(G71)&gt;0,OR(NOT(ISTEXT(G71)),LEN(TRIM(G71))=0)),AND(LEN(H71)&gt;0,OR(NOT(ISTEXT(H71)),LEN(TRIM(H71))=0)),AND(LEN(I71)&gt;0,OR(NOT(ISTEXT(I71)),LEN(TRIM(I71))=0)),AND(LEN(J71)&gt;0,OR(NOT(ISTEXT(J71)),LEN(TRIM(J71))=0)),AND(LEN(K71)&gt;0,OR(NOT(ISTEXT(K71)),LEN(TRIM(K71))=0)),AND(LEN(L71)&gt;0,OR(NOT(ISTEXT(L71)),LEN(TRIM(L71))=0)),AND(LEN(M71)&gt;0,OR(NOT(ISTEXT(M71)),LEN(TRIM(M71))=0))),"Перевірте текст",IF(OR(AND(LEN(B71)&gt;0,'Налаштування'!J7&lt;&gt;"Готово"),AND(LEN(C71)&gt;0,'Налаштування'!J8&lt;&gt;"Готово"),AND(LEN(D71)&gt;0,'Налаштування'!J9&lt;&gt;"Готово"),AND(LEN(E71)&gt;0,'Налаштування'!J10&lt;&gt;"Готово"),AND(LEN(F71)&gt;0,'Налаштування'!J11&lt;&gt;"Готово"),AND(LEN(G71)&gt;0,'Налаштування'!J12&lt;&gt;"Готово"),AND(LEN(H71)&gt;0,'Налаштування'!J13&lt;&gt;"Готово"),AND(LEN(I71)&gt;0,'Налаштування'!J14&lt;&gt;"Готово"),AND(LEN(J71)&gt;0,'Налаштування'!J15&lt;&gt;"Готово"),AND(LEN(K71)&gt;0,'Налаштування'!J16&lt;&gt;"Готово"),AND(LEN(L71)&gt;0,'Налаштування'!J17&lt;&gt;"Готово"),AND(LEN(M71)&gt;0,'Налаштування'!J18&lt;&gt;"Готово")),"Відділ не налаштовано","Готово"))))</x:f>
      </x:c>
    </x:row>
    <x:row r="72" ht="36" customHeight="1">
      <x:c r="A72" s="14" t="n">
        <x:f>IF('Налаштування'!$C$4&lt;&gt;"Готово","",IF(YEAR(DATE('Налаштування'!$B$4,1,66))='Налаштування'!$B$4,DATE('Налаштування'!$B$4,1,66),""))</x:f>
        <x:v>46088</x:v>
      </x:c>
      <x:c r="B72" s="11"/>
      <x:c r="C72" s="11"/>
      <x:c r="D72" s="11"/>
      <x:c r="E72" s="11"/>
      <x:c r="F72" s="11"/>
      <x:c r="G72" s="11"/>
      <x:c r="H72" s="11"/>
      <x:c r="I72" s="11"/>
      <x:c r="J72" s="11"/>
      <x:c r="K72" s="11"/>
      <x:c r="L72" s="11"/>
      <x:c r="M72" s="11"/>
      <x:c r="N72" s="9" t="str">
        <x:f>IF(COUNTA(B72:M72)=0,"",IF(A72="","Дата поза роком",IF(OR(AND(LEN(B72)&gt;0,OR(NOT(ISTEXT(B72)),LEN(TRIM(B72))=0)),AND(LEN(C72)&gt;0,OR(NOT(ISTEXT(C72)),LEN(TRIM(C72))=0)),AND(LEN(D72)&gt;0,OR(NOT(ISTEXT(D72)),LEN(TRIM(D72))=0)),AND(LEN(E72)&gt;0,OR(NOT(ISTEXT(E72)),LEN(TRIM(E72))=0)),AND(LEN(F72)&gt;0,OR(NOT(ISTEXT(F72)),LEN(TRIM(F72))=0)),AND(LEN(G72)&gt;0,OR(NOT(ISTEXT(G72)),LEN(TRIM(G72))=0)),AND(LEN(H72)&gt;0,OR(NOT(ISTEXT(H72)),LEN(TRIM(H72))=0)),AND(LEN(I72)&gt;0,OR(NOT(ISTEXT(I72)),LEN(TRIM(I72))=0)),AND(LEN(J72)&gt;0,OR(NOT(ISTEXT(J72)),LEN(TRIM(J72))=0)),AND(LEN(K72)&gt;0,OR(NOT(ISTEXT(K72)),LEN(TRIM(K72))=0)),AND(LEN(L72)&gt;0,OR(NOT(ISTEXT(L72)),LEN(TRIM(L72))=0)),AND(LEN(M72)&gt;0,OR(NOT(ISTEXT(M72)),LEN(TRIM(M72))=0))),"Перевірте текст",IF(OR(AND(LEN(B72)&gt;0,'Налаштування'!J7&lt;&gt;"Готово"),AND(LEN(C72)&gt;0,'Налаштування'!J8&lt;&gt;"Готово"),AND(LEN(D72)&gt;0,'Налаштування'!J9&lt;&gt;"Готово"),AND(LEN(E72)&gt;0,'Налаштування'!J10&lt;&gt;"Готово"),AND(LEN(F72)&gt;0,'Налаштування'!J11&lt;&gt;"Готово"),AND(LEN(G72)&gt;0,'Налаштування'!J12&lt;&gt;"Готово"),AND(LEN(H72)&gt;0,'Налаштування'!J13&lt;&gt;"Готово"),AND(LEN(I72)&gt;0,'Налаштування'!J14&lt;&gt;"Готово"),AND(LEN(J72)&gt;0,'Налаштування'!J15&lt;&gt;"Готово"),AND(LEN(K72)&gt;0,'Налаштування'!J16&lt;&gt;"Готово"),AND(LEN(L72)&gt;0,'Налаштування'!J17&lt;&gt;"Готово"),AND(LEN(M72)&gt;0,'Налаштування'!J18&lt;&gt;"Готово")),"Відділ не налаштовано","Готово"))))</x:f>
      </x:c>
    </x:row>
    <x:row r="73" ht="36" customHeight="1">
      <x:c r="A73" s="14" t="n">
        <x:f>IF('Налаштування'!$C$4&lt;&gt;"Готово","",IF(YEAR(DATE('Налаштування'!$B$4,1,67))='Налаштування'!$B$4,DATE('Налаштування'!$B$4,1,67),""))</x:f>
        <x:v>46089</x:v>
      </x:c>
      <x:c r="B73" s="11"/>
      <x:c r="C73" s="11"/>
      <x:c r="D73" s="11"/>
      <x:c r="E73" s="11"/>
      <x:c r="F73" s="11"/>
      <x:c r="G73" s="11"/>
      <x:c r="H73" s="11"/>
      <x:c r="I73" s="11"/>
      <x:c r="J73" s="11"/>
      <x:c r="K73" s="11"/>
      <x:c r="L73" s="11"/>
      <x:c r="M73" s="11"/>
      <x:c r="N73" s="9" t="str">
        <x:f>IF(COUNTA(B73:M73)=0,"",IF(A73="","Дата поза роком",IF(OR(AND(LEN(B73)&gt;0,OR(NOT(ISTEXT(B73)),LEN(TRIM(B73))=0)),AND(LEN(C73)&gt;0,OR(NOT(ISTEXT(C73)),LEN(TRIM(C73))=0)),AND(LEN(D73)&gt;0,OR(NOT(ISTEXT(D73)),LEN(TRIM(D73))=0)),AND(LEN(E73)&gt;0,OR(NOT(ISTEXT(E73)),LEN(TRIM(E73))=0)),AND(LEN(F73)&gt;0,OR(NOT(ISTEXT(F73)),LEN(TRIM(F73))=0)),AND(LEN(G73)&gt;0,OR(NOT(ISTEXT(G73)),LEN(TRIM(G73))=0)),AND(LEN(H73)&gt;0,OR(NOT(ISTEXT(H73)),LEN(TRIM(H73))=0)),AND(LEN(I73)&gt;0,OR(NOT(ISTEXT(I73)),LEN(TRIM(I73))=0)),AND(LEN(J73)&gt;0,OR(NOT(ISTEXT(J73)),LEN(TRIM(J73))=0)),AND(LEN(K73)&gt;0,OR(NOT(ISTEXT(K73)),LEN(TRIM(K73))=0)),AND(LEN(L73)&gt;0,OR(NOT(ISTEXT(L73)),LEN(TRIM(L73))=0)),AND(LEN(M73)&gt;0,OR(NOT(ISTEXT(M73)),LEN(TRIM(M73))=0))),"Перевірте текст",IF(OR(AND(LEN(B73)&gt;0,'Налаштування'!J7&lt;&gt;"Готово"),AND(LEN(C73)&gt;0,'Налаштування'!J8&lt;&gt;"Готово"),AND(LEN(D73)&gt;0,'Налаштування'!J9&lt;&gt;"Готово"),AND(LEN(E73)&gt;0,'Налаштування'!J10&lt;&gt;"Готово"),AND(LEN(F73)&gt;0,'Налаштування'!J11&lt;&gt;"Готово"),AND(LEN(G73)&gt;0,'Налаштування'!J12&lt;&gt;"Готово"),AND(LEN(H73)&gt;0,'Налаштування'!J13&lt;&gt;"Готово"),AND(LEN(I73)&gt;0,'Налаштування'!J14&lt;&gt;"Готово"),AND(LEN(J73)&gt;0,'Налаштування'!J15&lt;&gt;"Готово"),AND(LEN(K73)&gt;0,'Налаштування'!J16&lt;&gt;"Готово"),AND(LEN(L73)&gt;0,'Налаштування'!J17&lt;&gt;"Готово"),AND(LEN(M73)&gt;0,'Налаштування'!J18&lt;&gt;"Готово")),"Відділ не налаштовано","Готово"))))</x:f>
      </x:c>
    </x:row>
    <x:row r="74" ht="36" customHeight="1">
      <x:c r="A74" s="14" t="n">
        <x:f>IF('Налаштування'!$C$4&lt;&gt;"Готово","",IF(YEAR(DATE('Налаштування'!$B$4,1,68))='Налаштування'!$B$4,DATE('Налаштування'!$B$4,1,68),""))</x:f>
        <x:v>46090</x:v>
      </x:c>
      <x:c r="B74" s="11"/>
      <x:c r="C74" s="11"/>
      <x:c r="D74" s="11"/>
      <x:c r="E74" s="11"/>
      <x:c r="F74" s="11"/>
      <x:c r="G74" s="11"/>
      <x:c r="H74" s="11"/>
      <x:c r="I74" s="11"/>
      <x:c r="J74" s="11"/>
      <x:c r="K74" s="11"/>
      <x:c r="L74" s="11"/>
      <x:c r="M74" s="11"/>
      <x:c r="N74" s="9" t="str">
        <x:f>IF(COUNTA(B74:M74)=0,"",IF(A74="","Дата поза роком",IF(OR(AND(LEN(B74)&gt;0,OR(NOT(ISTEXT(B74)),LEN(TRIM(B74))=0)),AND(LEN(C74)&gt;0,OR(NOT(ISTEXT(C74)),LEN(TRIM(C74))=0)),AND(LEN(D74)&gt;0,OR(NOT(ISTEXT(D74)),LEN(TRIM(D74))=0)),AND(LEN(E74)&gt;0,OR(NOT(ISTEXT(E74)),LEN(TRIM(E74))=0)),AND(LEN(F74)&gt;0,OR(NOT(ISTEXT(F74)),LEN(TRIM(F74))=0)),AND(LEN(G74)&gt;0,OR(NOT(ISTEXT(G74)),LEN(TRIM(G74))=0)),AND(LEN(H74)&gt;0,OR(NOT(ISTEXT(H74)),LEN(TRIM(H74))=0)),AND(LEN(I74)&gt;0,OR(NOT(ISTEXT(I74)),LEN(TRIM(I74))=0)),AND(LEN(J74)&gt;0,OR(NOT(ISTEXT(J74)),LEN(TRIM(J74))=0)),AND(LEN(K74)&gt;0,OR(NOT(ISTEXT(K74)),LEN(TRIM(K74))=0)),AND(LEN(L74)&gt;0,OR(NOT(ISTEXT(L74)),LEN(TRIM(L74))=0)),AND(LEN(M74)&gt;0,OR(NOT(ISTEXT(M74)),LEN(TRIM(M74))=0))),"Перевірте текст",IF(OR(AND(LEN(B74)&gt;0,'Налаштування'!J7&lt;&gt;"Готово"),AND(LEN(C74)&gt;0,'Налаштування'!J8&lt;&gt;"Готово"),AND(LEN(D74)&gt;0,'Налаштування'!J9&lt;&gt;"Готово"),AND(LEN(E74)&gt;0,'Налаштування'!J10&lt;&gt;"Готово"),AND(LEN(F74)&gt;0,'Налаштування'!J11&lt;&gt;"Готово"),AND(LEN(G74)&gt;0,'Налаштування'!J12&lt;&gt;"Готово"),AND(LEN(H74)&gt;0,'Налаштування'!J13&lt;&gt;"Готово"),AND(LEN(I74)&gt;0,'Налаштування'!J14&lt;&gt;"Готово"),AND(LEN(J74)&gt;0,'Налаштування'!J15&lt;&gt;"Готово"),AND(LEN(K74)&gt;0,'Налаштування'!J16&lt;&gt;"Готово"),AND(LEN(L74)&gt;0,'Налаштування'!J17&lt;&gt;"Готово"),AND(LEN(M74)&gt;0,'Налаштування'!J18&lt;&gt;"Готово")),"Відділ не налаштовано","Готово"))))</x:f>
      </x:c>
    </x:row>
    <x:row r="75" ht="36" customHeight="1">
      <x:c r="A75" s="14" t="n">
        <x:f>IF('Налаштування'!$C$4&lt;&gt;"Готово","",IF(YEAR(DATE('Налаштування'!$B$4,1,69))='Налаштування'!$B$4,DATE('Налаштування'!$B$4,1,69),""))</x:f>
        <x:v>46091</x:v>
      </x:c>
      <x:c r="B75" s="11"/>
      <x:c r="C75" s="11"/>
      <x:c r="D75" s="11"/>
      <x:c r="E75" s="11"/>
      <x:c r="F75" s="11"/>
      <x:c r="G75" s="11"/>
      <x:c r="H75" s="11"/>
      <x:c r="I75" s="11"/>
      <x:c r="J75" s="11"/>
      <x:c r="K75" s="11"/>
      <x:c r="L75" s="11"/>
      <x:c r="M75" s="11"/>
      <x:c r="N75" s="9" t="str">
        <x:f>IF(COUNTA(B75:M75)=0,"",IF(A75="","Дата поза роком",IF(OR(AND(LEN(B75)&gt;0,OR(NOT(ISTEXT(B75)),LEN(TRIM(B75))=0)),AND(LEN(C75)&gt;0,OR(NOT(ISTEXT(C75)),LEN(TRIM(C75))=0)),AND(LEN(D75)&gt;0,OR(NOT(ISTEXT(D75)),LEN(TRIM(D75))=0)),AND(LEN(E75)&gt;0,OR(NOT(ISTEXT(E75)),LEN(TRIM(E75))=0)),AND(LEN(F75)&gt;0,OR(NOT(ISTEXT(F75)),LEN(TRIM(F75))=0)),AND(LEN(G75)&gt;0,OR(NOT(ISTEXT(G75)),LEN(TRIM(G75))=0)),AND(LEN(H75)&gt;0,OR(NOT(ISTEXT(H75)),LEN(TRIM(H75))=0)),AND(LEN(I75)&gt;0,OR(NOT(ISTEXT(I75)),LEN(TRIM(I75))=0)),AND(LEN(J75)&gt;0,OR(NOT(ISTEXT(J75)),LEN(TRIM(J75))=0)),AND(LEN(K75)&gt;0,OR(NOT(ISTEXT(K75)),LEN(TRIM(K75))=0)),AND(LEN(L75)&gt;0,OR(NOT(ISTEXT(L75)),LEN(TRIM(L75))=0)),AND(LEN(M75)&gt;0,OR(NOT(ISTEXT(M75)),LEN(TRIM(M75))=0))),"Перевірте текст",IF(OR(AND(LEN(B75)&gt;0,'Налаштування'!J7&lt;&gt;"Готово"),AND(LEN(C75)&gt;0,'Налаштування'!J8&lt;&gt;"Готово"),AND(LEN(D75)&gt;0,'Налаштування'!J9&lt;&gt;"Готово"),AND(LEN(E75)&gt;0,'Налаштування'!J10&lt;&gt;"Готово"),AND(LEN(F75)&gt;0,'Налаштування'!J11&lt;&gt;"Готово"),AND(LEN(G75)&gt;0,'Налаштування'!J12&lt;&gt;"Готово"),AND(LEN(H75)&gt;0,'Налаштування'!J13&lt;&gt;"Готово"),AND(LEN(I75)&gt;0,'Налаштування'!J14&lt;&gt;"Готово"),AND(LEN(J75)&gt;0,'Налаштування'!J15&lt;&gt;"Готово"),AND(LEN(K75)&gt;0,'Налаштування'!J16&lt;&gt;"Готово"),AND(LEN(L75)&gt;0,'Налаштування'!J17&lt;&gt;"Готово"),AND(LEN(M75)&gt;0,'Налаштування'!J18&lt;&gt;"Готово")),"Відділ не налаштовано","Готово"))))</x:f>
      </x:c>
    </x:row>
    <x:row r="76" ht="36" customHeight="1">
      <x:c r="A76" s="14" t="n">
        <x:f>IF('Налаштування'!$C$4&lt;&gt;"Готово","",IF(YEAR(DATE('Налаштування'!$B$4,1,70))='Налаштування'!$B$4,DATE('Налаштування'!$B$4,1,70),""))</x:f>
        <x:v>46092</x:v>
      </x:c>
      <x:c r="B76" s="11"/>
      <x:c r="C76" s="11"/>
      <x:c r="D76" s="11"/>
      <x:c r="E76" s="11"/>
      <x:c r="F76" s="11"/>
      <x:c r="G76" s="11"/>
      <x:c r="H76" s="11"/>
      <x:c r="I76" s="11"/>
      <x:c r="J76" s="11"/>
      <x:c r="K76" s="11"/>
      <x:c r="L76" s="11"/>
      <x:c r="M76" s="11"/>
      <x:c r="N76" s="9" t="str">
        <x:f>IF(COUNTA(B76:M76)=0,"",IF(A76="","Дата поза роком",IF(OR(AND(LEN(B76)&gt;0,OR(NOT(ISTEXT(B76)),LEN(TRIM(B76))=0)),AND(LEN(C76)&gt;0,OR(NOT(ISTEXT(C76)),LEN(TRIM(C76))=0)),AND(LEN(D76)&gt;0,OR(NOT(ISTEXT(D76)),LEN(TRIM(D76))=0)),AND(LEN(E76)&gt;0,OR(NOT(ISTEXT(E76)),LEN(TRIM(E76))=0)),AND(LEN(F76)&gt;0,OR(NOT(ISTEXT(F76)),LEN(TRIM(F76))=0)),AND(LEN(G76)&gt;0,OR(NOT(ISTEXT(G76)),LEN(TRIM(G76))=0)),AND(LEN(H76)&gt;0,OR(NOT(ISTEXT(H76)),LEN(TRIM(H76))=0)),AND(LEN(I76)&gt;0,OR(NOT(ISTEXT(I76)),LEN(TRIM(I76))=0)),AND(LEN(J76)&gt;0,OR(NOT(ISTEXT(J76)),LEN(TRIM(J76))=0)),AND(LEN(K76)&gt;0,OR(NOT(ISTEXT(K76)),LEN(TRIM(K76))=0)),AND(LEN(L76)&gt;0,OR(NOT(ISTEXT(L76)),LEN(TRIM(L76))=0)),AND(LEN(M76)&gt;0,OR(NOT(ISTEXT(M76)),LEN(TRIM(M76))=0))),"Перевірте текст",IF(OR(AND(LEN(B76)&gt;0,'Налаштування'!J7&lt;&gt;"Готово"),AND(LEN(C76)&gt;0,'Налаштування'!J8&lt;&gt;"Готово"),AND(LEN(D76)&gt;0,'Налаштування'!J9&lt;&gt;"Готово"),AND(LEN(E76)&gt;0,'Налаштування'!J10&lt;&gt;"Готово"),AND(LEN(F76)&gt;0,'Налаштування'!J11&lt;&gt;"Готово"),AND(LEN(G76)&gt;0,'Налаштування'!J12&lt;&gt;"Готово"),AND(LEN(H76)&gt;0,'Налаштування'!J13&lt;&gt;"Готово"),AND(LEN(I76)&gt;0,'Налаштування'!J14&lt;&gt;"Готово"),AND(LEN(J76)&gt;0,'Налаштування'!J15&lt;&gt;"Готово"),AND(LEN(K76)&gt;0,'Налаштування'!J16&lt;&gt;"Готово"),AND(LEN(L76)&gt;0,'Налаштування'!J17&lt;&gt;"Готово"),AND(LEN(M76)&gt;0,'Налаштування'!J18&lt;&gt;"Готово")),"Відділ не налаштовано","Готово"))))</x:f>
      </x:c>
    </x:row>
    <x:row r="77" ht="36" customHeight="1">
      <x:c r="A77" s="14" t="n">
        <x:f>IF('Налаштування'!$C$4&lt;&gt;"Готово","",IF(YEAR(DATE('Налаштування'!$B$4,1,71))='Налаштування'!$B$4,DATE('Налаштування'!$B$4,1,71),""))</x:f>
        <x:v>46093</x:v>
      </x:c>
      <x:c r="B77" s="11"/>
      <x:c r="C77" s="11"/>
      <x:c r="D77" s="11"/>
      <x:c r="E77" s="11"/>
      <x:c r="F77" s="11"/>
      <x:c r="G77" s="11"/>
      <x:c r="H77" s="11"/>
      <x:c r="I77" s="11"/>
      <x:c r="J77" s="11"/>
      <x:c r="K77" s="11"/>
      <x:c r="L77" s="11"/>
      <x:c r="M77" s="11"/>
      <x:c r="N77" s="9" t="str">
        <x:f>IF(COUNTA(B77:M77)=0,"",IF(A77="","Дата поза роком",IF(OR(AND(LEN(B77)&gt;0,OR(NOT(ISTEXT(B77)),LEN(TRIM(B77))=0)),AND(LEN(C77)&gt;0,OR(NOT(ISTEXT(C77)),LEN(TRIM(C77))=0)),AND(LEN(D77)&gt;0,OR(NOT(ISTEXT(D77)),LEN(TRIM(D77))=0)),AND(LEN(E77)&gt;0,OR(NOT(ISTEXT(E77)),LEN(TRIM(E77))=0)),AND(LEN(F77)&gt;0,OR(NOT(ISTEXT(F77)),LEN(TRIM(F77))=0)),AND(LEN(G77)&gt;0,OR(NOT(ISTEXT(G77)),LEN(TRIM(G77))=0)),AND(LEN(H77)&gt;0,OR(NOT(ISTEXT(H77)),LEN(TRIM(H77))=0)),AND(LEN(I77)&gt;0,OR(NOT(ISTEXT(I77)),LEN(TRIM(I77))=0)),AND(LEN(J77)&gt;0,OR(NOT(ISTEXT(J77)),LEN(TRIM(J77))=0)),AND(LEN(K77)&gt;0,OR(NOT(ISTEXT(K77)),LEN(TRIM(K77))=0)),AND(LEN(L77)&gt;0,OR(NOT(ISTEXT(L77)),LEN(TRIM(L77))=0)),AND(LEN(M77)&gt;0,OR(NOT(ISTEXT(M77)),LEN(TRIM(M77))=0))),"Перевірте текст",IF(OR(AND(LEN(B77)&gt;0,'Налаштування'!J7&lt;&gt;"Готово"),AND(LEN(C77)&gt;0,'Налаштування'!J8&lt;&gt;"Готово"),AND(LEN(D77)&gt;0,'Налаштування'!J9&lt;&gt;"Готово"),AND(LEN(E77)&gt;0,'Налаштування'!J10&lt;&gt;"Готово"),AND(LEN(F77)&gt;0,'Налаштування'!J11&lt;&gt;"Готово"),AND(LEN(G77)&gt;0,'Налаштування'!J12&lt;&gt;"Готово"),AND(LEN(H77)&gt;0,'Налаштування'!J13&lt;&gt;"Готово"),AND(LEN(I77)&gt;0,'Налаштування'!J14&lt;&gt;"Готово"),AND(LEN(J77)&gt;0,'Налаштування'!J15&lt;&gt;"Готово"),AND(LEN(K77)&gt;0,'Налаштування'!J16&lt;&gt;"Готово"),AND(LEN(L77)&gt;0,'Налаштування'!J17&lt;&gt;"Готово"),AND(LEN(M77)&gt;0,'Налаштування'!J18&lt;&gt;"Готово")),"Відділ не налаштовано","Готово"))))</x:f>
      </x:c>
    </x:row>
    <x:row r="78" ht="36" customHeight="1">
      <x:c r="A78" s="14" t="n">
        <x:f>IF('Налаштування'!$C$4&lt;&gt;"Готово","",IF(YEAR(DATE('Налаштування'!$B$4,1,72))='Налаштування'!$B$4,DATE('Налаштування'!$B$4,1,72),""))</x:f>
        <x:v>46094</x:v>
      </x:c>
      <x:c r="B78" s="11"/>
      <x:c r="C78" s="11"/>
      <x:c r="D78" s="11"/>
      <x:c r="E78" s="11"/>
      <x:c r="F78" s="11"/>
      <x:c r="G78" s="11"/>
      <x:c r="H78" s="11"/>
      <x:c r="I78" s="11"/>
      <x:c r="J78" s="11"/>
      <x:c r="K78" s="11"/>
      <x:c r="L78" s="11"/>
      <x:c r="M78" s="11"/>
      <x:c r="N78" s="9" t="str">
        <x:f>IF(COUNTA(B78:M78)=0,"",IF(A78="","Дата поза роком",IF(OR(AND(LEN(B78)&gt;0,OR(NOT(ISTEXT(B78)),LEN(TRIM(B78))=0)),AND(LEN(C78)&gt;0,OR(NOT(ISTEXT(C78)),LEN(TRIM(C78))=0)),AND(LEN(D78)&gt;0,OR(NOT(ISTEXT(D78)),LEN(TRIM(D78))=0)),AND(LEN(E78)&gt;0,OR(NOT(ISTEXT(E78)),LEN(TRIM(E78))=0)),AND(LEN(F78)&gt;0,OR(NOT(ISTEXT(F78)),LEN(TRIM(F78))=0)),AND(LEN(G78)&gt;0,OR(NOT(ISTEXT(G78)),LEN(TRIM(G78))=0)),AND(LEN(H78)&gt;0,OR(NOT(ISTEXT(H78)),LEN(TRIM(H78))=0)),AND(LEN(I78)&gt;0,OR(NOT(ISTEXT(I78)),LEN(TRIM(I78))=0)),AND(LEN(J78)&gt;0,OR(NOT(ISTEXT(J78)),LEN(TRIM(J78))=0)),AND(LEN(K78)&gt;0,OR(NOT(ISTEXT(K78)),LEN(TRIM(K78))=0)),AND(LEN(L78)&gt;0,OR(NOT(ISTEXT(L78)),LEN(TRIM(L78))=0)),AND(LEN(M78)&gt;0,OR(NOT(ISTEXT(M78)),LEN(TRIM(M78))=0))),"Перевірте текст",IF(OR(AND(LEN(B78)&gt;0,'Налаштування'!J7&lt;&gt;"Готово"),AND(LEN(C78)&gt;0,'Налаштування'!J8&lt;&gt;"Готово"),AND(LEN(D78)&gt;0,'Налаштування'!J9&lt;&gt;"Готово"),AND(LEN(E78)&gt;0,'Налаштування'!J10&lt;&gt;"Готово"),AND(LEN(F78)&gt;0,'Налаштування'!J11&lt;&gt;"Готово"),AND(LEN(G78)&gt;0,'Налаштування'!J12&lt;&gt;"Готово"),AND(LEN(H78)&gt;0,'Налаштування'!J13&lt;&gt;"Готово"),AND(LEN(I78)&gt;0,'Налаштування'!J14&lt;&gt;"Готово"),AND(LEN(J78)&gt;0,'Налаштування'!J15&lt;&gt;"Готово"),AND(LEN(K78)&gt;0,'Налаштування'!J16&lt;&gt;"Готово"),AND(LEN(L78)&gt;0,'Налаштування'!J17&lt;&gt;"Готово"),AND(LEN(M78)&gt;0,'Налаштування'!J18&lt;&gt;"Готово")),"Відділ не налаштовано","Готово"))))</x:f>
      </x:c>
    </x:row>
    <x:row r="79" ht="36" customHeight="1">
      <x:c r="A79" s="14" t="n">
        <x:f>IF('Налаштування'!$C$4&lt;&gt;"Готово","",IF(YEAR(DATE('Налаштування'!$B$4,1,73))='Налаштування'!$B$4,DATE('Налаштування'!$B$4,1,73),""))</x:f>
        <x:v>46095</x:v>
      </x:c>
      <x:c r="B79" s="11"/>
      <x:c r="C79" s="11"/>
      <x:c r="D79" s="11"/>
      <x:c r="E79" s="11"/>
      <x:c r="F79" s="11"/>
      <x:c r="G79" s="11"/>
      <x:c r="H79" s="11"/>
      <x:c r="I79" s="11"/>
      <x:c r="J79" s="11"/>
      <x:c r="K79" s="11"/>
      <x:c r="L79" s="11"/>
      <x:c r="M79" s="11"/>
      <x:c r="N79" s="9" t="str">
        <x:f>IF(COUNTA(B79:M79)=0,"",IF(A79="","Дата поза роком",IF(OR(AND(LEN(B79)&gt;0,OR(NOT(ISTEXT(B79)),LEN(TRIM(B79))=0)),AND(LEN(C79)&gt;0,OR(NOT(ISTEXT(C79)),LEN(TRIM(C79))=0)),AND(LEN(D79)&gt;0,OR(NOT(ISTEXT(D79)),LEN(TRIM(D79))=0)),AND(LEN(E79)&gt;0,OR(NOT(ISTEXT(E79)),LEN(TRIM(E79))=0)),AND(LEN(F79)&gt;0,OR(NOT(ISTEXT(F79)),LEN(TRIM(F79))=0)),AND(LEN(G79)&gt;0,OR(NOT(ISTEXT(G79)),LEN(TRIM(G79))=0)),AND(LEN(H79)&gt;0,OR(NOT(ISTEXT(H79)),LEN(TRIM(H79))=0)),AND(LEN(I79)&gt;0,OR(NOT(ISTEXT(I79)),LEN(TRIM(I79))=0)),AND(LEN(J79)&gt;0,OR(NOT(ISTEXT(J79)),LEN(TRIM(J79))=0)),AND(LEN(K79)&gt;0,OR(NOT(ISTEXT(K79)),LEN(TRIM(K79))=0)),AND(LEN(L79)&gt;0,OR(NOT(ISTEXT(L79)),LEN(TRIM(L79))=0)),AND(LEN(M79)&gt;0,OR(NOT(ISTEXT(M79)),LEN(TRIM(M79))=0))),"Перевірте текст",IF(OR(AND(LEN(B79)&gt;0,'Налаштування'!J7&lt;&gt;"Готово"),AND(LEN(C79)&gt;0,'Налаштування'!J8&lt;&gt;"Готово"),AND(LEN(D79)&gt;0,'Налаштування'!J9&lt;&gt;"Готово"),AND(LEN(E79)&gt;0,'Налаштування'!J10&lt;&gt;"Готово"),AND(LEN(F79)&gt;0,'Налаштування'!J11&lt;&gt;"Готово"),AND(LEN(G79)&gt;0,'Налаштування'!J12&lt;&gt;"Готово"),AND(LEN(H79)&gt;0,'Налаштування'!J13&lt;&gt;"Готово"),AND(LEN(I79)&gt;0,'Налаштування'!J14&lt;&gt;"Готово"),AND(LEN(J79)&gt;0,'Налаштування'!J15&lt;&gt;"Готово"),AND(LEN(K79)&gt;0,'Налаштування'!J16&lt;&gt;"Готово"),AND(LEN(L79)&gt;0,'Налаштування'!J17&lt;&gt;"Готово"),AND(LEN(M79)&gt;0,'Налаштування'!J18&lt;&gt;"Готово")),"Відділ не налаштовано","Готово"))))</x:f>
      </x:c>
    </x:row>
    <x:row r="80" ht="36" customHeight="1">
      <x:c r="A80" s="14" t="n">
        <x:f>IF('Налаштування'!$C$4&lt;&gt;"Готово","",IF(YEAR(DATE('Налаштування'!$B$4,1,74))='Налаштування'!$B$4,DATE('Налаштування'!$B$4,1,74),""))</x:f>
        <x:v>46096</x:v>
      </x:c>
      <x:c r="B80" s="11"/>
      <x:c r="C80" s="11"/>
      <x:c r="D80" s="11"/>
      <x:c r="E80" s="11"/>
      <x:c r="F80" s="11"/>
      <x:c r="G80" s="11"/>
      <x:c r="H80" s="11"/>
      <x:c r="I80" s="11"/>
      <x:c r="J80" s="11"/>
      <x:c r="K80" s="11"/>
      <x:c r="L80" s="11"/>
      <x:c r="M80" s="11"/>
      <x:c r="N80" s="9" t="str">
        <x:f>IF(COUNTA(B80:M80)=0,"",IF(A80="","Дата поза роком",IF(OR(AND(LEN(B80)&gt;0,OR(NOT(ISTEXT(B80)),LEN(TRIM(B80))=0)),AND(LEN(C80)&gt;0,OR(NOT(ISTEXT(C80)),LEN(TRIM(C80))=0)),AND(LEN(D80)&gt;0,OR(NOT(ISTEXT(D80)),LEN(TRIM(D80))=0)),AND(LEN(E80)&gt;0,OR(NOT(ISTEXT(E80)),LEN(TRIM(E80))=0)),AND(LEN(F80)&gt;0,OR(NOT(ISTEXT(F80)),LEN(TRIM(F80))=0)),AND(LEN(G80)&gt;0,OR(NOT(ISTEXT(G80)),LEN(TRIM(G80))=0)),AND(LEN(H80)&gt;0,OR(NOT(ISTEXT(H80)),LEN(TRIM(H80))=0)),AND(LEN(I80)&gt;0,OR(NOT(ISTEXT(I80)),LEN(TRIM(I80))=0)),AND(LEN(J80)&gt;0,OR(NOT(ISTEXT(J80)),LEN(TRIM(J80))=0)),AND(LEN(K80)&gt;0,OR(NOT(ISTEXT(K80)),LEN(TRIM(K80))=0)),AND(LEN(L80)&gt;0,OR(NOT(ISTEXT(L80)),LEN(TRIM(L80))=0)),AND(LEN(M80)&gt;0,OR(NOT(ISTEXT(M80)),LEN(TRIM(M80))=0))),"Перевірте текст",IF(OR(AND(LEN(B80)&gt;0,'Налаштування'!J7&lt;&gt;"Готово"),AND(LEN(C80)&gt;0,'Налаштування'!J8&lt;&gt;"Готово"),AND(LEN(D80)&gt;0,'Налаштування'!J9&lt;&gt;"Готово"),AND(LEN(E80)&gt;0,'Налаштування'!J10&lt;&gt;"Готово"),AND(LEN(F80)&gt;0,'Налаштування'!J11&lt;&gt;"Готово"),AND(LEN(G80)&gt;0,'Налаштування'!J12&lt;&gt;"Готово"),AND(LEN(H80)&gt;0,'Налаштування'!J13&lt;&gt;"Готово"),AND(LEN(I80)&gt;0,'Налаштування'!J14&lt;&gt;"Готово"),AND(LEN(J80)&gt;0,'Налаштування'!J15&lt;&gt;"Готово"),AND(LEN(K80)&gt;0,'Налаштування'!J16&lt;&gt;"Готово"),AND(LEN(L80)&gt;0,'Налаштування'!J17&lt;&gt;"Готово"),AND(LEN(M80)&gt;0,'Налаштування'!J18&lt;&gt;"Готово")),"Відділ не налаштовано","Готово"))))</x:f>
      </x:c>
    </x:row>
    <x:row r="81" ht="36" customHeight="1">
      <x:c r="A81" s="14" t="n">
        <x:f>IF('Налаштування'!$C$4&lt;&gt;"Готово","",IF(YEAR(DATE('Налаштування'!$B$4,1,75))='Налаштування'!$B$4,DATE('Налаштування'!$B$4,1,75),""))</x:f>
        <x:v>46097</x:v>
      </x:c>
      <x:c r="B81" s="11"/>
      <x:c r="C81" s="11"/>
      <x:c r="D81" s="11"/>
      <x:c r="E81" s="11"/>
      <x:c r="F81" s="11"/>
      <x:c r="G81" s="11"/>
      <x:c r="H81" s="11"/>
      <x:c r="I81" s="11"/>
      <x:c r="J81" s="11"/>
      <x:c r="K81" s="11"/>
      <x:c r="L81" s="11"/>
      <x:c r="M81" s="11"/>
      <x:c r="N81" s="9" t="str">
        <x:f>IF(COUNTA(B81:M81)=0,"",IF(A81="","Дата поза роком",IF(OR(AND(LEN(B81)&gt;0,OR(NOT(ISTEXT(B81)),LEN(TRIM(B81))=0)),AND(LEN(C81)&gt;0,OR(NOT(ISTEXT(C81)),LEN(TRIM(C81))=0)),AND(LEN(D81)&gt;0,OR(NOT(ISTEXT(D81)),LEN(TRIM(D81))=0)),AND(LEN(E81)&gt;0,OR(NOT(ISTEXT(E81)),LEN(TRIM(E81))=0)),AND(LEN(F81)&gt;0,OR(NOT(ISTEXT(F81)),LEN(TRIM(F81))=0)),AND(LEN(G81)&gt;0,OR(NOT(ISTEXT(G81)),LEN(TRIM(G81))=0)),AND(LEN(H81)&gt;0,OR(NOT(ISTEXT(H81)),LEN(TRIM(H81))=0)),AND(LEN(I81)&gt;0,OR(NOT(ISTEXT(I81)),LEN(TRIM(I81))=0)),AND(LEN(J81)&gt;0,OR(NOT(ISTEXT(J81)),LEN(TRIM(J81))=0)),AND(LEN(K81)&gt;0,OR(NOT(ISTEXT(K81)),LEN(TRIM(K81))=0)),AND(LEN(L81)&gt;0,OR(NOT(ISTEXT(L81)),LEN(TRIM(L81))=0)),AND(LEN(M81)&gt;0,OR(NOT(ISTEXT(M81)),LEN(TRIM(M81))=0))),"Перевірте текст",IF(OR(AND(LEN(B81)&gt;0,'Налаштування'!J7&lt;&gt;"Готово"),AND(LEN(C81)&gt;0,'Налаштування'!J8&lt;&gt;"Готово"),AND(LEN(D81)&gt;0,'Налаштування'!J9&lt;&gt;"Готово"),AND(LEN(E81)&gt;0,'Налаштування'!J10&lt;&gt;"Готово"),AND(LEN(F81)&gt;0,'Налаштування'!J11&lt;&gt;"Готово"),AND(LEN(G81)&gt;0,'Налаштування'!J12&lt;&gt;"Готово"),AND(LEN(H81)&gt;0,'Налаштування'!J13&lt;&gt;"Готово"),AND(LEN(I81)&gt;0,'Налаштування'!J14&lt;&gt;"Готово"),AND(LEN(J81)&gt;0,'Налаштування'!J15&lt;&gt;"Готово"),AND(LEN(K81)&gt;0,'Налаштування'!J16&lt;&gt;"Готово"),AND(LEN(L81)&gt;0,'Налаштування'!J17&lt;&gt;"Готово"),AND(LEN(M81)&gt;0,'Налаштування'!J18&lt;&gt;"Готово")),"Відділ не налаштовано","Готово"))))</x:f>
      </x:c>
    </x:row>
    <x:row r="82" ht="36" customHeight="1">
      <x:c r="A82" s="14" t="n">
        <x:f>IF('Налаштування'!$C$4&lt;&gt;"Готово","",IF(YEAR(DATE('Налаштування'!$B$4,1,76))='Налаштування'!$B$4,DATE('Налаштування'!$B$4,1,76),""))</x:f>
        <x:v>46098</x:v>
      </x:c>
      <x:c r="B82" s="11"/>
      <x:c r="C82" s="11"/>
      <x:c r="D82" s="11"/>
      <x:c r="E82" s="11"/>
      <x:c r="F82" s="11"/>
      <x:c r="G82" s="11"/>
      <x:c r="H82" s="11"/>
      <x:c r="I82" s="11"/>
      <x:c r="J82" s="11"/>
      <x:c r="K82" s="11"/>
      <x:c r="L82" s="11"/>
      <x:c r="M82" s="11"/>
      <x:c r="N82" s="9" t="str">
        <x:f>IF(COUNTA(B82:M82)=0,"",IF(A82="","Дата поза роком",IF(OR(AND(LEN(B82)&gt;0,OR(NOT(ISTEXT(B82)),LEN(TRIM(B82))=0)),AND(LEN(C82)&gt;0,OR(NOT(ISTEXT(C82)),LEN(TRIM(C82))=0)),AND(LEN(D82)&gt;0,OR(NOT(ISTEXT(D82)),LEN(TRIM(D82))=0)),AND(LEN(E82)&gt;0,OR(NOT(ISTEXT(E82)),LEN(TRIM(E82))=0)),AND(LEN(F82)&gt;0,OR(NOT(ISTEXT(F82)),LEN(TRIM(F82))=0)),AND(LEN(G82)&gt;0,OR(NOT(ISTEXT(G82)),LEN(TRIM(G82))=0)),AND(LEN(H82)&gt;0,OR(NOT(ISTEXT(H82)),LEN(TRIM(H82))=0)),AND(LEN(I82)&gt;0,OR(NOT(ISTEXT(I82)),LEN(TRIM(I82))=0)),AND(LEN(J82)&gt;0,OR(NOT(ISTEXT(J82)),LEN(TRIM(J82))=0)),AND(LEN(K82)&gt;0,OR(NOT(ISTEXT(K82)),LEN(TRIM(K82))=0)),AND(LEN(L82)&gt;0,OR(NOT(ISTEXT(L82)),LEN(TRIM(L82))=0)),AND(LEN(M82)&gt;0,OR(NOT(ISTEXT(M82)),LEN(TRIM(M82))=0))),"Перевірте текст",IF(OR(AND(LEN(B82)&gt;0,'Налаштування'!J7&lt;&gt;"Готово"),AND(LEN(C82)&gt;0,'Налаштування'!J8&lt;&gt;"Готово"),AND(LEN(D82)&gt;0,'Налаштування'!J9&lt;&gt;"Готово"),AND(LEN(E82)&gt;0,'Налаштування'!J10&lt;&gt;"Готово"),AND(LEN(F82)&gt;0,'Налаштування'!J11&lt;&gt;"Готово"),AND(LEN(G82)&gt;0,'Налаштування'!J12&lt;&gt;"Готово"),AND(LEN(H82)&gt;0,'Налаштування'!J13&lt;&gt;"Готово"),AND(LEN(I82)&gt;0,'Налаштування'!J14&lt;&gt;"Готово"),AND(LEN(J82)&gt;0,'Налаштування'!J15&lt;&gt;"Готово"),AND(LEN(K82)&gt;0,'Налаштування'!J16&lt;&gt;"Готово"),AND(LEN(L82)&gt;0,'Налаштування'!J17&lt;&gt;"Готово"),AND(LEN(M82)&gt;0,'Налаштування'!J18&lt;&gt;"Готово")),"Відділ не налаштовано","Готово"))))</x:f>
      </x:c>
    </x:row>
    <x:row r="83" ht="36" customHeight="1">
      <x:c r="A83" s="14" t="n">
        <x:f>IF('Налаштування'!$C$4&lt;&gt;"Готово","",IF(YEAR(DATE('Налаштування'!$B$4,1,77))='Налаштування'!$B$4,DATE('Налаштування'!$B$4,1,77),""))</x:f>
        <x:v>46099</x:v>
      </x:c>
      <x:c r="B83" s="11"/>
      <x:c r="C83" s="11"/>
      <x:c r="D83" s="11"/>
      <x:c r="E83" s="11"/>
      <x:c r="F83" s="11"/>
      <x:c r="G83" s="11"/>
      <x:c r="H83" s="11"/>
      <x:c r="I83" s="11"/>
      <x:c r="J83" s="11"/>
      <x:c r="K83" s="11"/>
      <x:c r="L83" s="11"/>
      <x:c r="M83" s="11"/>
      <x:c r="N83" s="9" t="str">
        <x:f>IF(COUNTA(B83:M83)=0,"",IF(A83="","Дата поза роком",IF(OR(AND(LEN(B83)&gt;0,OR(NOT(ISTEXT(B83)),LEN(TRIM(B83))=0)),AND(LEN(C83)&gt;0,OR(NOT(ISTEXT(C83)),LEN(TRIM(C83))=0)),AND(LEN(D83)&gt;0,OR(NOT(ISTEXT(D83)),LEN(TRIM(D83))=0)),AND(LEN(E83)&gt;0,OR(NOT(ISTEXT(E83)),LEN(TRIM(E83))=0)),AND(LEN(F83)&gt;0,OR(NOT(ISTEXT(F83)),LEN(TRIM(F83))=0)),AND(LEN(G83)&gt;0,OR(NOT(ISTEXT(G83)),LEN(TRIM(G83))=0)),AND(LEN(H83)&gt;0,OR(NOT(ISTEXT(H83)),LEN(TRIM(H83))=0)),AND(LEN(I83)&gt;0,OR(NOT(ISTEXT(I83)),LEN(TRIM(I83))=0)),AND(LEN(J83)&gt;0,OR(NOT(ISTEXT(J83)),LEN(TRIM(J83))=0)),AND(LEN(K83)&gt;0,OR(NOT(ISTEXT(K83)),LEN(TRIM(K83))=0)),AND(LEN(L83)&gt;0,OR(NOT(ISTEXT(L83)),LEN(TRIM(L83))=0)),AND(LEN(M83)&gt;0,OR(NOT(ISTEXT(M83)),LEN(TRIM(M83))=0))),"Перевірте текст",IF(OR(AND(LEN(B83)&gt;0,'Налаштування'!J7&lt;&gt;"Готово"),AND(LEN(C83)&gt;0,'Налаштування'!J8&lt;&gt;"Готово"),AND(LEN(D83)&gt;0,'Налаштування'!J9&lt;&gt;"Готово"),AND(LEN(E83)&gt;0,'Налаштування'!J10&lt;&gt;"Готово"),AND(LEN(F83)&gt;0,'Налаштування'!J11&lt;&gt;"Готово"),AND(LEN(G83)&gt;0,'Налаштування'!J12&lt;&gt;"Готово"),AND(LEN(H83)&gt;0,'Налаштування'!J13&lt;&gt;"Готово"),AND(LEN(I83)&gt;0,'Налаштування'!J14&lt;&gt;"Готово"),AND(LEN(J83)&gt;0,'Налаштування'!J15&lt;&gt;"Готово"),AND(LEN(K83)&gt;0,'Налаштування'!J16&lt;&gt;"Готово"),AND(LEN(L83)&gt;0,'Налаштування'!J17&lt;&gt;"Готово"),AND(LEN(M83)&gt;0,'Налаштування'!J18&lt;&gt;"Готово")),"Відділ не налаштовано","Готово"))))</x:f>
      </x:c>
    </x:row>
    <x:row r="84" ht="36" customHeight="1">
      <x:c r="A84" s="14" t="n">
        <x:f>IF('Налаштування'!$C$4&lt;&gt;"Готово","",IF(YEAR(DATE('Налаштування'!$B$4,1,78))='Налаштування'!$B$4,DATE('Налаштування'!$B$4,1,78),""))</x:f>
        <x:v>46100</x:v>
      </x:c>
      <x:c r="B84" s="11"/>
      <x:c r="C84" s="11"/>
      <x:c r="D84" s="11"/>
      <x:c r="E84" s="11"/>
      <x:c r="F84" s="11"/>
      <x:c r="G84" s="11"/>
      <x:c r="H84" s="11"/>
      <x:c r="I84" s="11"/>
      <x:c r="J84" s="11"/>
      <x:c r="K84" s="11"/>
      <x:c r="L84" s="11"/>
      <x:c r="M84" s="11"/>
      <x:c r="N84" s="9" t="str">
        <x:f>IF(COUNTA(B84:M84)=0,"",IF(A84="","Дата поза роком",IF(OR(AND(LEN(B84)&gt;0,OR(NOT(ISTEXT(B84)),LEN(TRIM(B84))=0)),AND(LEN(C84)&gt;0,OR(NOT(ISTEXT(C84)),LEN(TRIM(C84))=0)),AND(LEN(D84)&gt;0,OR(NOT(ISTEXT(D84)),LEN(TRIM(D84))=0)),AND(LEN(E84)&gt;0,OR(NOT(ISTEXT(E84)),LEN(TRIM(E84))=0)),AND(LEN(F84)&gt;0,OR(NOT(ISTEXT(F84)),LEN(TRIM(F84))=0)),AND(LEN(G84)&gt;0,OR(NOT(ISTEXT(G84)),LEN(TRIM(G84))=0)),AND(LEN(H84)&gt;0,OR(NOT(ISTEXT(H84)),LEN(TRIM(H84))=0)),AND(LEN(I84)&gt;0,OR(NOT(ISTEXT(I84)),LEN(TRIM(I84))=0)),AND(LEN(J84)&gt;0,OR(NOT(ISTEXT(J84)),LEN(TRIM(J84))=0)),AND(LEN(K84)&gt;0,OR(NOT(ISTEXT(K84)),LEN(TRIM(K84))=0)),AND(LEN(L84)&gt;0,OR(NOT(ISTEXT(L84)),LEN(TRIM(L84))=0)),AND(LEN(M84)&gt;0,OR(NOT(ISTEXT(M84)),LEN(TRIM(M84))=0))),"Перевірте текст",IF(OR(AND(LEN(B84)&gt;0,'Налаштування'!J7&lt;&gt;"Готово"),AND(LEN(C84)&gt;0,'Налаштування'!J8&lt;&gt;"Готово"),AND(LEN(D84)&gt;0,'Налаштування'!J9&lt;&gt;"Готово"),AND(LEN(E84)&gt;0,'Налаштування'!J10&lt;&gt;"Готово"),AND(LEN(F84)&gt;0,'Налаштування'!J11&lt;&gt;"Готово"),AND(LEN(G84)&gt;0,'Налаштування'!J12&lt;&gt;"Готово"),AND(LEN(H84)&gt;0,'Налаштування'!J13&lt;&gt;"Готово"),AND(LEN(I84)&gt;0,'Налаштування'!J14&lt;&gt;"Готово"),AND(LEN(J84)&gt;0,'Налаштування'!J15&lt;&gt;"Готово"),AND(LEN(K84)&gt;0,'Налаштування'!J16&lt;&gt;"Готово"),AND(LEN(L84)&gt;0,'Налаштування'!J17&lt;&gt;"Готово"),AND(LEN(M84)&gt;0,'Налаштування'!J18&lt;&gt;"Готово")),"Відділ не налаштовано","Готово"))))</x:f>
      </x:c>
    </x:row>
    <x:row r="85" ht="36" customHeight="1">
      <x:c r="A85" s="14" t="n">
        <x:f>IF('Налаштування'!$C$4&lt;&gt;"Готово","",IF(YEAR(DATE('Налаштування'!$B$4,1,79))='Налаштування'!$B$4,DATE('Налаштування'!$B$4,1,79),""))</x:f>
        <x:v>46101</x:v>
      </x:c>
      <x:c r="B85" s="11"/>
      <x:c r="C85" s="11"/>
      <x:c r="D85" s="11"/>
      <x:c r="E85" s="11"/>
      <x:c r="F85" s="11"/>
      <x:c r="G85" s="11"/>
      <x:c r="H85" s="11"/>
      <x:c r="I85" s="11"/>
      <x:c r="J85" s="11"/>
      <x:c r="K85" s="11"/>
      <x:c r="L85" s="11"/>
      <x:c r="M85" s="11"/>
      <x:c r="N85" s="9" t="str">
        <x:f>IF(COUNTA(B85:M85)=0,"",IF(A85="","Дата поза роком",IF(OR(AND(LEN(B85)&gt;0,OR(NOT(ISTEXT(B85)),LEN(TRIM(B85))=0)),AND(LEN(C85)&gt;0,OR(NOT(ISTEXT(C85)),LEN(TRIM(C85))=0)),AND(LEN(D85)&gt;0,OR(NOT(ISTEXT(D85)),LEN(TRIM(D85))=0)),AND(LEN(E85)&gt;0,OR(NOT(ISTEXT(E85)),LEN(TRIM(E85))=0)),AND(LEN(F85)&gt;0,OR(NOT(ISTEXT(F85)),LEN(TRIM(F85))=0)),AND(LEN(G85)&gt;0,OR(NOT(ISTEXT(G85)),LEN(TRIM(G85))=0)),AND(LEN(H85)&gt;0,OR(NOT(ISTEXT(H85)),LEN(TRIM(H85))=0)),AND(LEN(I85)&gt;0,OR(NOT(ISTEXT(I85)),LEN(TRIM(I85))=0)),AND(LEN(J85)&gt;0,OR(NOT(ISTEXT(J85)),LEN(TRIM(J85))=0)),AND(LEN(K85)&gt;0,OR(NOT(ISTEXT(K85)),LEN(TRIM(K85))=0)),AND(LEN(L85)&gt;0,OR(NOT(ISTEXT(L85)),LEN(TRIM(L85))=0)),AND(LEN(M85)&gt;0,OR(NOT(ISTEXT(M85)),LEN(TRIM(M85))=0))),"Перевірте текст",IF(OR(AND(LEN(B85)&gt;0,'Налаштування'!J7&lt;&gt;"Готово"),AND(LEN(C85)&gt;0,'Налаштування'!J8&lt;&gt;"Готово"),AND(LEN(D85)&gt;0,'Налаштування'!J9&lt;&gt;"Готово"),AND(LEN(E85)&gt;0,'Налаштування'!J10&lt;&gt;"Готово"),AND(LEN(F85)&gt;0,'Налаштування'!J11&lt;&gt;"Готово"),AND(LEN(G85)&gt;0,'Налаштування'!J12&lt;&gt;"Готово"),AND(LEN(H85)&gt;0,'Налаштування'!J13&lt;&gt;"Готово"),AND(LEN(I85)&gt;0,'Налаштування'!J14&lt;&gt;"Готово"),AND(LEN(J85)&gt;0,'Налаштування'!J15&lt;&gt;"Готово"),AND(LEN(K85)&gt;0,'Налаштування'!J16&lt;&gt;"Готово"),AND(LEN(L85)&gt;0,'Налаштування'!J17&lt;&gt;"Готово"),AND(LEN(M85)&gt;0,'Налаштування'!J18&lt;&gt;"Готово")),"Відділ не налаштовано","Готово"))))</x:f>
      </x:c>
    </x:row>
    <x:row r="86" ht="36" customHeight="1">
      <x:c r="A86" s="14" t="n">
        <x:f>IF('Налаштування'!$C$4&lt;&gt;"Готово","",IF(YEAR(DATE('Налаштування'!$B$4,1,80))='Налаштування'!$B$4,DATE('Налаштування'!$B$4,1,80),""))</x:f>
        <x:v>46102</x:v>
      </x:c>
      <x:c r="B86" s="11"/>
      <x:c r="C86" s="11"/>
      <x:c r="D86" s="11"/>
      <x:c r="E86" s="11"/>
      <x:c r="F86" s="11"/>
      <x:c r="G86" s="11"/>
      <x:c r="H86" s="11"/>
      <x:c r="I86" s="11"/>
      <x:c r="J86" s="11"/>
      <x:c r="K86" s="11"/>
      <x:c r="L86" s="11"/>
      <x:c r="M86" s="11"/>
      <x:c r="N86" s="9" t="str">
        <x:f>IF(COUNTA(B86:M86)=0,"",IF(A86="","Дата поза роком",IF(OR(AND(LEN(B86)&gt;0,OR(NOT(ISTEXT(B86)),LEN(TRIM(B86))=0)),AND(LEN(C86)&gt;0,OR(NOT(ISTEXT(C86)),LEN(TRIM(C86))=0)),AND(LEN(D86)&gt;0,OR(NOT(ISTEXT(D86)),LEN(TRIM(D86))=0)),AND(LEN(E86)&gt;0,OR(NOT(ISTEXT(E86)),LEN(TRIM(E86))=0)),AND(LEN(F86)&gt;0,OR(NOT(ISTEXT(F86)),LEN(TRIM(F86))=0)),AND(LEN(G86)&gt;0,OR(NOT(ISTEXT(G86)),LEN(TRIM(G86))=0)),AND(LEN(H86)&gt;0,OR(NOT(ISTEXT(H86)),LEN(TRIM(H86))=0)),AND(LEN(I86)&gt;0,OR(NOT(ISTEXT(I86)),LEN(TRIM(I86))=0)),AND(LEN(J86)&gt;0,OR(NOT(ISTEXT(J86)),LEN(TRIM(J86))=0)),AND(LEN(K86)&gt;0,OR(NOT(ISTEXT(K86)),LEN(TRIM(K86))=0)),AND(LEN(L86)&gt;0,OR(NOT(ISTEXT(L86)),LEN(TRIM(L86))=0)),AND(LEN(M86)&gt;0,OR(NOT(ISTEXT(M86)),LEN(TRIM(M86))=0))),"Перевірте текст",IF(OR(AND(LEN(B86)&gt;0,'Налаштування'!J7&lt;&gt;"Готово"),AND(LEN(C86)&gt;0,'Налаштування'!J8&lt;&gt;"Готово"),AND(LEN(D86)&gt;0,'Налаштування'!J9&lt;&gt;"Готово"),AND(LEN(E86)&gt;0,'Налаштування'!J10&lt;&gt;"Готово"),AND(LEN(F86)&gt;0,'Налаштування'!J11&lt;&gt;"Готово"),AND(LEN(G86)&gt;0,'Налаштування'!J12&lt;&gt;"Готово"),AND(LEN(H86)&gt;0,'Налаштування'!J13&lt;&gt;"Готово"),AND(LEN(I86)&gt;0,'Налаштування'!J14&lt;&gt;"Готово"),AND(LEN(J86)&gt;0,'Налаштування'!J15&lt;&gt;"Готово"),AND(LEN(K86)&gt;0,'Налаштування'!J16&lt;&gt;"Готово"),AND(LEN(L86)&gt;0,'Налаштування'!J17&lt;&gt;"Готово"),AND(LEN(M86)&gt;0,'Налаштування'!J18&lt;&gt;"Готово")),"Відділ не налаштовано","Готово"))))</x:f>
      </x:c>
    </x:row>
    <x:row r="87" ht="36" customHeight="1">
      <x:c r="A87" s="14" t="n">
        <x:f>IF('Налаштування'!$C$4&lt;&gt;"Готово","",IF(YEAR(DATE('Налаштування'!$B$4,1,81))='Налаштування'!$B$4,DATE('Налаштування'!$B$4,1,81),""))</x:f>
        <x:v>46103</x:v>
      </x:c>
      <x:c r="B87" s="11"/>
      <x:c r="C87" s="11"/>
      <x:c r="D87" s="11"/>
      <x:c r="E87" s="11"/>
      <x:c r="F87" s="11"/>
      <x:c r="G87" s="11"/>
      <x:c r="H87" s="11"/>
      <x:c r="I87" s="11"/>
      <x:c r="J87" s="11"/>
      <x:c r="K87" s="11"/>
      <x:c r="L87" s="11"/>
      <x:c r="M87" s="11"/>
      <x:c r="N87" s="9" t="str">
        <x:f>IF(COUNTA(B87:M87)=0,"",IF(A87="","Дата поза роком",IF(OR(AND(LEN(B87)&gt;0,OR(NOT(ISTEXT(B87)),LEN(TRIM(B87))=0)),AND(LEN(C87)&gt;0,OR(NOT(ISTEXT(C87)),LEN(TRIM(C87))=0)),AND(LEN(D87)&gt;0,OR(NOT(ISTEXT(D87)),LEN(TRIM(D87))=0)),AND(LEN(E87)&gt;0,OR(NOT(ISTEXT(E87)),LEN(TRIM(E87))=0)),AND(LEN(F87)&gt;0,OR(NOT(ISTEXT(F87)),LEN(TRIM(F87))=0)),AND(LEN(G87)&gt;0,OR(NOT(ISTEXT(G87)),LEN(TRIM(G87))=0)),AND(LEN(H87)&gt;0,OR(NOT(ISTEXT(H87)),LEN(TRIM(H87))=0)),AND(LEN(I87)&gt;0,OR(NOT(ISTEXT(I87)),LEN(TRIM(I87))=0)),AND(LEN(J87)&gt;0,OR(NOT(ISTEXT(J87)),LEN(TRIM(J87))=0)),AND(LEN(K87)&gt;0,OR(NOT(ISTEXT(K87)),LEN(TRIM(K87))=0)),AND(LEN(L87)&gt;0,OR(NOT(ISTEXT(L87)),LEN(TRIM(L87))=0)),AND(LEN(M87)&gt;0,OR(NOT(ISTEXT(M87)),LEN(TRIM(M87))=0))),"Перевірте текст",IF(OR(AND(LEN(B87)&gt;0,'Налаштування'!J7&lt;&gt;"Готово"),AND(LEN(C87)&gt;0,'Налаштування'!J8&lt;&gt;"Готово"),AND(LEN(D87)&gt;0,'Налаштування'!J9&lt;&gt;"Готово"),AND(LEN(E87)&gt;0,'Налаштування'!J10&lt;&gt;"Готово"),AND(LEN(F87)&gt;0,'Налаштування'!J11&lt;&gt;"Готово"),AND(LEN(G87)&gt;0,'Налаштування'!J12&lt;&gt;"Готово"),AND(LEN(H87)&gt;0,'Налаштування'!J13&lt;&gt;"Готово"),AND(LEN(I87)&gt;0,'Налаштування'!J14&lt;&gt;"Готово"),AND(LEN(J87)&gt;0,'Налаштування'!J15&lt;&gt;"Готово"),AND(LEN(K87)&gt;0,'Налаштування'!J16&lt;&gt;"Готово"),AND(LEN(L87)&gt;0,'Налаштування'!J17&lt;&gt;"Готово"),AND(LEN(M87)&gt;0,'Налаштування'!J18&lt;&gt;"Готово")),"Відділ не налаштовано","Готово"))))</x:f>
      </x:c>
    </x:row>
    <x:row r="88" ht="36" customHeight="1">
      <x:c r="A88" s="14" t="n">
        <x:f>IF('Налаштування'!$C$4&lt;&gt;"Готово","",IF(YEAR(DATE('Налаштування'!$B$4,1,82))='Налаштування'!$B$4,DATE('Налаштування'!$B$4,1,82),""))</x:f>
        <x:v>46104</x:v>
      </x:c>
      <x:c r="B88" s="11"/>
      <x:c r="C88" s="11"/>
      <x:c r="D88" s="11"/>
      <x:c r="E88" s="11"/>
      <x:c r="F88" s="11"/>
      <x:c r="G88" s="11"/>
      <x:c r="H88" s="11"/>
      <x:c r="I88" s="11"/>
      <x:c r="J88" s="11"/>
      <x:c r="K88" s="11"/>
      <x:c r="L88" s="11"/>
      <x:c r="M88" s="11"/>
      <x:c r="N88" s="9" t="str">
        <x:f>IF(COUNTA(B88:M88)=0,"",IF(A88="","Дата поза роком",IF(OR(AND(LEN(B88)&gt;0,OR(NOT(ISTEXT(B88)),LEN(TRIM(B88))=0)),AND(LEN(C88)&gt;0,OR(NOT(ISTEXT(C88)),LEN(TRIM(C88))=0)),AND(LEN(D88)&gt;0,OR(NOT(ISTEXT(D88)),LEN(TRIM(D88))=0)),AND(LEN(E88)&gt;0,OR(NOT(ISTEXT(E88)),LEN(TRIM(E88))=0)),AND(LEN(F88)&gt;0,OR(NOT(ISTEXT(F88)),LEN(TRIM(F88))=0)),AND(LEN(G88)&gt;0,OR(NOT(ISTEXT(G88)),LEN(TRIM(G88))=0)),AND(LEN(H88)&gt;0,OR(NOT(ISTEXT(H88)),LEN(TRIM(H88))=0)),AND(LEN(I88)&gt;0,OR(NOT(ISTEXT(I88)),LEN(TRIM(I88))=0)),AND(LEN(J88)&gt;0,OR(NOT(ISTEXT(J88)),LEN(TRIM(J88))=0)),AND(LEN(K88)&gt;0,OR(NOT(ISTEXT(K88)),LEN(TRIM(K88))=0)),AND(LEN(L88)&gt;0,OR(NOT(ISTEXT(L88)),LEN(TRIM(L88))=0)),AND(LEN(M88)&gt;0,OR(NOT(ISTEXT(M88)),LEN(TRIM(M88))=0))),"Перевірте текст",IF(OR(AND(LEN(B88)&gt;0,'Налаштування'!J7&lt;&gt;"Готово"),AND(LEN(C88)&gt;0,'Налаштування'!J8&lt;&gt;"Готово"),AND(LEN(D88)&gt;0,'Налаштування'!J9&lt;&gt;"Готово"),AND(LEN(E88)&gt;0,'Налаштування'!J10&lt;&gt;"Готово"),AND(LEN(F88)&gt;0,'Налаштування'!J11&lt;&gt;"Готово"),AND(LEN(G88)&gt;0,'Налаштування'!J12&lt;&gt;"Готово"),AND(LEN(H88)&gt;0,'Налаштування'!J13&lt;&gt;"Готово"),AND(LEN(I88)&gt;0,'Налаштування'!J14&lt;&gt;"Готово"),AND(LEN(J88)&gt;0,'Налаштування'!J15&lt;&gt;"Готово"),AND(LEN(K88)&gt;0,'Налаштування'!J16&lt;&gt;"Готово"),AND(LEN(L88)&gt;0,'Налаштування'!J17&lt;&gt;"Готово"),AND(LEN(M88)&gt;0,'Налаштування'!J18&lt;&gt;"Готово")),"Відділ не налаштовано","Готово"))))</x:f>
      </x:c>
    </x:row>
    <x:row r="89" ht="36" customHeight="1">
      <x:c r="A89" s="14" t="n">
        <x:f>IF('Налаштування'!$C$4&lt;&gt;"Готово","",IF(YEAR(DATE('Налаштування'!$B$4,1,83))='Налаштування'!$B$4,DATE('Налаштування'!$B$4,1,83),""))</x:f>
        <x:v>46105</x:v>
      </x:c>
      <x:c r="B89" s="11"/>
      <x:c r="C89" s="11"/>
      <x:c r="D89" s="11"/>
      <x:c r="E89" s="11"/>
      <x:c r="F89" s="11"/>
      <x:c r="G89" s="11"/>
      <x:c r="H89" s="11"/>
      <x:c r="I89" s="11"/>
      <x:c r="J89" s="11"/>
      <x:c r="K89" s="11"/>
      <x:c r="L89" s="11"/>
      <x:c r="M89" s="11"/>
      <x:c r="N89" s="9" t="str">
        <x:f>IF(COUNTA(B89:M89)=0,"",IF(A89="","Дата поза роком",IF(OR(AND(LEN(B89)&gt;0,OR(NOT(ISTEXT(B89)),LEN(TRIM(B89))=0)),AND(LEN(C89)&gt;0,OR(NOT(ISTEXT(C89)),LEN(TRIM(C89))=0)),AND(LEN(D89)&gt;0,OR(NOT(ISTEXT(D89)),LEN(TRIM(D89))=0)),AND(LEN(E89)&gt;0,OR(NOT(ISTEXT(E89)),LEN(TRIM(E89))=0)),AND(LEN(F89)&gt;0,OR(NOT(ISTEXT(F89)),LEN(TRIM(F89))=0)),AND(LEN(G89)&gt;0,OR(NOT(ISTEXT(G89)),LEN(TRIM(G89))=0)),AND(LEN(H89)&gt;0,OR(NOT(ISTEXT(H89)),LEN(TRIM(H89))=0)),AND(LEN(I89)&gt;0,OR(NOT(ISTEXT(I89)),LEN(TRIM(I89))=0)),AND(LEN(J89)&gt;0,OR(NOT(ISTEXT(J89)),LEN(TRIM(J89))=0)),AND(LEN(K89)&gt;0,OR(NOT(ISTEXT(K89)),LEN(TRIM(K89))=0)),AND(LEN(L89)&gt;0,OR(NOT(ISTEXT(L89)),LEN(TRIM(L89))=0)),AND(LEN(M89)&gt;0,OR(NOT(ISTEXT(M89)),LEN(TRIM(M89))=0))),"Перевірте текст",IF(OR(AND(LEN(B89)&gt;0,'Налаштування'!J7&lt;&gt;"Готово"),AND(LEN(C89)&gt;0,'Налаштування'!J8&lt;&gt;"Готово"),AND(LEN(D89)&gt;0,'Налаштування'!J9&lt;&gt;"Готово"),AND(LEN(E89)&gt;0,'Налаштування'!J10&lt;&gt;"Готово"),AND(LEN(F89)&gt;0,'Налаштування'!J11&lt;&gt;"Готово"),AND(LEN(G89)&gt;0,'Налаштування'!J12&lt;&gt;"Готово"),AND(LEN(H89)&gt;0,'Налаштування'!J13&lt;&gt;"Готово"),AND(LEN(I89)&gt;0,'Налаштування'!J14&lt;&gt;"Готово"),AND(LEN(J89)&gt;0,'Налаштування'!J15&lt;&gt;"Готово"),AND(LEN(K89)&gt;0,'Налаштування'!J16&lt;&gt;"Готово"),AND(LEN(L89)&gt;0,'Налаштування'!J17&lt;&gt;"Готово"),AND(LEN(M89)&gt;0,'Налаштування'!J18&lt;&gt;"Готово")),"Відділ не налаштовано","Готово"))))</x:f>
      </x:c>
    </x:row>
    <x:row r="90" ht="36" customHeight="1">
      <x:c r="A90" s="14" t="n">
        <x:f>IF('Налаштування'!$C$4&lt;&gt;"Готово","",IF(YEAR(DATE('Налаштування'!$B$4,1,84))='Налаштування'!$B$4,DATE('Налаштування'!$B$4,1,84),""))</x:f>
        <x:v>46106</x:v>
      </x:c>
      <x:c r="B90" s="11"/>
      <x:c r="C90" s="11"/>
      <x:c r="D90" s="11"/>
      <x:c r="E90" s="11"/>
      <x:c r="F90" s="11"/>
      <x:c r="G90" s="11"/>
      <x:c r="H90" s="11"/>
      <x:c r="I90" s="11"/>
      <x:c r="J90" s="11"/>
      <x:c r="K90" s="11"/>
      <x:c r="L90" s="11"/>
      <x:c r="M90" s="11"/>
      <x:c r="N90" s="9" t="str">
        <x:f>IF(COUNTA(B90:M90)=0,"",IF(A90="","Дата поза роком",IF(OR(AND(LEN(B90)&gt;0,OR(NOT(ISTEXT(B90)),LEN(TRIM(B90))=0)),AND(LEN(C90)&gt;0,OR(NOT(ISTEXT(C90)),LEN(TRIM(C90))=0)),AND(LEN(D90)&gt;0,OR(NOT(ISTEXT(D90)),LEN(TRIM(D90))=0)),AND(LEN(E90)&gt;0,OR(NOT(ISTEXT(E90)),LEN(TRIM(E90))=0)),AND(LEN(F90)&gt;0,OR(NOT(ISTEXT(F90)),LEN(TRIM(F90))=0)),AND(LEN(G90)&gt;0,OR(NOT(ISTEXT(G90)),LEN(TRIM(G90))=0)),AND(LEN(H90)&gt;0,OR(NOT(ISTEXT(H90)),LEN(TRIM(H90))=0)),AND(LEN(I90)&gt;0,OR(NOT(ISTEXT(I90)),LEN(TRIM(I90))=0)),AND(LEN(J90)&gt;0,OR(NOT(ISTEXT(J90)),LEN(TRIM(J90))=0)),AND(LEN(K90)&gt;0,OR(NOT(ISTEXT(K90)),LEN(TRIM(K90))=0)),AND(LEN(L90)&gt;0,OR(NOT(ISTEXT(L90)),LEN(TRIM(L90))=0)),AND(LEN(M90)&gt;0,OR(NOT(ISTEXT(M90)),LEN(TRIM(M90))=0))),"Перевірте текст",IF(OR(AND(LEN(B90)&gt;0,'Налаштування'!J7&lt;&gt;"Готово"),AND(LEN(C90)&gt;0,'Налаштування'!J8&lt;&gt;"Готово"),AND(LEN(D90)&gt;0,'Налаштування'!J9&lt;&gt;"Готово"),AND(LEN(E90)&gt;0,'Налаштування'!J10&lt;&gt;"Готово"),AND(LEN(F90)&gt;0,'Налаштування'!J11&lt;&gt;"Готово"),AND(LEN(G90)&gt;0,'Налаштування'!J12&lt;&gt;"Готово"),AND(LEN(H90)&gt;0,'Налаштування'!J13&lt;&gt;"Готово"),AND(LEN(I90)&gt;0,'Налаштування'!J14&lt;&gt;"Готово"),AND(LEN(J90)&gt;0,'Налаштування'!J15&lt;&gt;"Готово"),AND(LEN(K90)&gt;0,'Налаштування'!J16&lt;&gt;"Готово"),AND(LEN(L90)&gt;0,'Налаштування'!J17&lt;&gt;"Готово"),AND(LEN(M90)&gt;0,'Налаштування'!J18&lt;&gt;"Готово")),"Відділ не налаштовано","Готово"))))</x:f>
      </x:c>
    </x:row>
    <x:row r="91" ht="36" customHeight="1">
      <x:c r="A91" s="14" t="n">
        <x:f>IF('Налаштування'!$C$4&lt;&gt;"Готово","",IF(YEAR(DATE('Налаштування'!$B$4,1,85))='Налаштування'!$B$4,DATE('Налаштування'!$B$4,1,85),""))</x:f>
        <x:v>46107</x:v>
      </x:c>
      <x:c r="B91" s="11"/>
      <x:c r="C91" s="11"/>
      <x:c r="D91" s="11"/>
      <x:c r="E91" s="11"/>
      <x:c r="F91" s="11"/>
      <x:c r="G91" s="11"/>
      <x:c r="H91" s="11"/>
      <x:c r="I91" s="11"/>
      <x:c r="J91" s="11"/>
      <x:c r="K91" s="11"/>
      <x:c r="L91" s="11"/>
      <x:c r="M91" s="11"/>
      <x:c r="N91" s="9" t="str">
        <x:f>IF(COUNTA(B91:M91)=0,"",IF(A91="","Дата поза роком",IF(OR(AND(LEN(B91)&gt;0,OR(NOT(ISTEXT(B91)),LEN(TRIM(B91))=0)),AND(LEN(C91)&gt;0,OR(NOT(ISTEXT(C91)),LEN(TRIM(C91))=0)),AND(LEN(D91)&gt;0,OR(NOT(ISTEXT(D91)),LEN(TRIM(D91))=0)),AND(LEN(E91)&gt;0,OR(NOT(ISTEXT(E91)),LEN(TRIM(E91))=0)),AND(LEN(F91)&gt;0,OR(NOT(ISTEXT(F91)),LEN(TRIM(F91))=0)),AND(LEN(G91)&gt;0,OR(NOT(ISTEXT(G91)),LEN(TRIM(G91))=0)),AND(LEN(H91)&gt;0,OR(NOT(ISTEXT(H91)),LEN(TRIM(H91))=0)),AND(LEN(I91)&gt;0,OR(NOT(ISTEXT(I91)),LEN(TRIM(I91))=0)),AND(LEN(J91)&gt;0,OR(NOT(ISTEXT(J91)),LEN(TRIM(J91))=0)),AND(LEN(K91)&gt;0,OR(NOT(ISTEXT(K91)),LEN(TRIM(K91))=0)),AND(LEN(L91)&gt;0,OR(NOT(ISTEXT(L91)),LEN(TRIM(L91))=0)),AND(LEN(M91)&gt;0,OR(NOT(ISTEXT(M91)),LEN(TRIM(M91))=0))),"Перевірте текст",IF(OR(AND(LEN(B91)&gt;0,'Налаштування'!J7&lt;&gt;"Готово"),AND(LEN(C91)&gt;0,'Налаштування'!J8&lt;&gt;"Готово"),AND(LEN(D91)&gt;0,'Налаштування'!J9&lt;&gt;"Готово"),AND(LEN(E91)&gt;0,'Налаштування'!J10&lt;&gt;"Готово"),AND(LEN(F91)&gt;0,'Налаштування'!J11&lt;&gt;"Готово"),AND(LEN(G91)&gt;0,'Налаштування'!J12&lt;&gt;"Готово"),AND(LEN(H91)&gt;0,'Налаштування'!J13&lt;&gt;"Готово"),AND(LEN(I91)&gt;0,'Налаштування'!J14&lt;&gt;"Готово"),AND(LEN(J91)&gt;0,'Налаштування'!J15&lt;&gt;"Готово"),AND(LEN(K91)&gt;0,'Налаштування'!J16&lt;&gt;"Готово"),AND(LEN(L91)&gt;0,'Налаштування'!J17&lt;&gt;"Готово"),AND(LEN(M91)&gt;0,'Налаштування'!J18&lt;&gt;"Готово")),"Відділ не налаштовано","Готово"))))</x:f>
      </x:c>
    </x:row>
    <x:row r="92" ht="36" customHeight="1">
      <x:c r="A92" s="14" t="n">
        <x:f>IF('Налаштування'!$C$4&lt;&gt;"Готово","",IF(YEAR(DATE('Налаштування'!$B$4,1,86))='Налаштування'!$B$4,DATE('Налаштування'!$B$4,1,86),""))</x:f>
        <x:v>46108</x:v>
      </x:c>
      <x:c r="B92" s="11"/>
      <x:c r="C92" s="11"/>
      <x:c r="D92" s="11"/>
      <x:c r="E92" s="11"/>
      <x:c r="F92" s="11"/>
      <x:c r="G92" s="11"/>
      <x:c r="H92" s="11"/>
      <x:c r="I92" s="11"/>
      <x:c r="J92" s="11"/>
      <x:c r="K92" s="11"/>
      <x:c r="L92" s="11"/>
      <x:c r="M92" s="11"/>
      <x:c r="N92" s="9" t="str">
        <x:f>IF(COUNTA(B92:M92)=0,"",IF(A92="","Дата поза роком",IF(OR(AND(LEN(B92)&gt;0,OR(NOT(ISTEXT(B92)),LEN(TRIM(B92))=0)),AND(LEN(C92)&gt;0,OR(NOT(ISTEXT(C92)),LEN(TRIM(C92))=0)),AND(LEN(D92)&gt;0,OR(NOT(ISTEXT(D92)),LEN(TRIM(D92))=0)),AND(LEN(E92)&gt;0,OR(NOT(ISTEXT(E92)),LEN(TRIM(E92))=0)),AND(LEN(F92)&gt;0,OR(NOT(ISTEXT(F92)),LEN(TRIM(F92))=0)),AND(LEN(G92)&gt;0,OR(NOT(ISTEXT(G92)),LEN(TRIM(G92))=0)),AND(LEN(H92)&gt;0,OR(NOT(ISTEXT(H92)),LEN(TRIM(H92))=0)),AND(LEN(I92)&gt;0,OR(NOT(ISTEXT(I92)),LEN(TRIM(I92))=0)),AND(LEN(J92)&gt;0,OR(NOT(ISTEXT(J92)),LEN(TRIM(J92))=0)),AND(LEN(K92)&gt;0,OR(NOT(ISTEXT(K92)),LEN(TRIM(K92))=0)),AND(LEN(L92)&gt;0,OR(NOT(ISTEXT(L92)),LEN(TRIM(L92))=0)),AND(LEN(M92)&gt;0,OR(NOT(ISTEXT(M92)),LEN(TRIM(M92))=0))),"Перевірте текст",IF(OR(AND(LEN(B92)&gt;0,'Налаштування'!J7&lt;&gt;"Готово"),AND(LEN(C92)&gt;0,'Налаштування'!J8&lt;&gt;"Готово"),AND(LEN(D92)&gt;0,'Налаштування'!J9&lt;&gt;"Готово"),AND(LEN(E92)&gt;0,'Налаштування'!J10&lt;&gt;"Готово"),AND(LEN(F92)&gt;0,'Налаштування'!J11&lt;&gt;"Готово"),AND(LEN(G92)&gt;0,'Налаштування'!J12&lt;&gt;"Готово"),AND(LEN(H92)&gt;0,'Налаштування'!J13&lt;&gt;"Готово"),AND(LEN(I92)&gt;0,'Налаштування'!J14&lt;&gt;"Готово"),AND(LEN(J92)&gt;0,'Налаштування'!J15&lt;&gt;"Готово"),AND(LEN(K92)&gt;0,'Налаштування'!J16&lt;&gt;"Готово"),AND(LEN(L92)&gt;0,'Налаштування'!J17&lt;&gt;"Готово"),AND(LEN(M92)&gt;0,'Налаштування'!J18&lt;&gt;"Готово")),"Відділ не налаштовано","Готово"))))</x:f>
      </x:c>
    </x:row>
    <x:row r="93" ht="36" customHeight="1">
      <x:c r="A93" s="14" t="n">
        <x:f>IF('Налаштування'!$C$4&lt;&gt;"Готово","",IF(YEAR(DATE('Налаштування'!$B$4,1,87))='Налаштування'!$B$4,DATE('Налаштування'!$B$4,1,87),""))</x:f>
        <x:v>46109</x:v>
      </x:c>
      <x:c r="B93" s="11"/>
      <x:c r="C93" s="11"/>
      <x:c r="D93" s="11"/>
      <x:c r="E93" s="11"/>
      <x:c r="F93" s="11"/>
      <x:c r="G93" s="11"/>
      <x:c r="H93" s="11"/>
      <x:c r="I93" s="11"/>
      <x:c r="J93" s="11"/>
      <x:c r="K93" s="11"/>
      <x:c r="L93" s="11"/>
      <x:c r="M93" s="11"/>
      <x:c r="N93" s="9" t="str">
        <x:f>IF(COUNTA(B93:M93)=0,"",IF(A93="","Дата поза роком",IF(OR(AND(LEN(B93)&gt;0,OR(NOT(ISTEXT(B93)),LEN(TRIM(B93))=0)),AND(LEN(C93)&gt;0,OR(NOT(ISTEXT(C93)),LEN(TRIM(C93))=0)),AND(LEN(D93)&gt;0,OR(NOT(ISTEXT(D93)),LEN(TRIM(D93))=0)),AND(LEN(E93)&gt;0,OR(NOT(ISTEXT(E93)),LEN(TRIM(E93))=0)),AND(LEN(F93)&gt;0,OR(NOT(ISTEXT(F93)),LEN(TRIM(F93))=0)),AND(LEN(G93)&gt;0,OR(NOT(ISTEXT(G93)),LEN(TRIM(G93))=0)),AND(LEN(H93)&gt;0,OR(NOT(ISTEXT(H93)),LEN(TRIM(H93))=0)),AND(LEN(I93)&gt;0,OR(NOT(ISTEXT(I93)),LEN(TRIM(I93))=0)),AND(LEN(J93)&gt;0,OR(NOT(ISTEXT(J93)),LEN(TRIM(J93))=0)),AND(LEN(K93)&gt;0,OR(NOT(ISTEXT(K93)),LEN(TRIM(K93))=0)),AND(LEN(L93)&gt;0,OR(NOT(ISTEXT(L93)),LEN(TRIM(L93))=0)),AND(LEN(M93)&gt;0,OR(NOT(ISTEXT(M93)),LEN(TRIM(M93))=0))),"Перевірте текст",IF(OR(AND(LEN(B93)&gt;0,'Налаштування'!J7&lt;&gt;"Готово"),AND(LEN(C93)&gt;0,'Налаштування'!J8&lt;&gt;"Готово"),AND(LEN(D93)&gt;0,'Налаштування'!J9&lt;&gt;"Готово"),AND(LEN(E93)&gt;0,'Налаштування'!J10&lt;&gt;"Готово"),AND(LEN(F93)&gt;0,'Налаштування'!J11&lt;&gt;"Готово"),AND(LEN(G93)&gt;0,'Налаштування'!J12&lt;&gt;"Готово"),AND(LEN(H93)&gt;0,'Налаштування'!J13&lt;&gt;"Готово"),AND(LEN(I93)&gt;0,'Налаштування'!J14&lt;&gt;"Готово"),AND(LEN(J93)&gt;0,'Налаштування'!J15&lt;&gt;"Готово"),AND(LEN(K93)&gt;0,'Налаштування'!J16&lt;&gt;"Готово"),AND(LEN(L93)&gt;0,'Налаштування'!J17&lt;&gt;"Готово"),AND(LEN(M93)&gt;0,'Налаштування'!J18&lt;&gt;"Готово")),"Відділ не налаштовано","Готово"))))</x:f>
      </x:c>
    </x:row>
    <x:row r="94" ht="36" customHeight="1">
      <x:c r="A94" s="14" t="n">
        <x:f>IF('Налаштування'!$C$4&lt;&gt;"Готово","",IF(YEAR(DATE('Налаштування'!$B$4,1,88))='Налаштування'!$B$4,DATE('Налаштування'!$B$4,1,88),""))</x:f>
        <x:v>46110</x:v>
      </x:c>
      <x:c r="B94" s="11"/>
      <x:c r="C94" s="11"/>
      <x:c r="D94" s="11"/>
      <x:c r="E94" s="11"/>
      <x:c r="F94" s="11"/>
      <x:c r="G94" s="11"/>
      <x:c r="H94" s="11"/>
      <x:c r="I94" s="11"/>
      <x:c r="J94" s="11"/>
      <x:c r="K94" s="11"/>
      <x:c r="L94" s="11"/>
      <x:c r="M94" s="11"/>
      <x:c r="N94" s="9" t="str">
        <x:f>IF(COUNTA(B94:M94)=0,"",IF(A94="","Дата поза роком",IF(OR(AND(LEN(B94)&gt;0,OR(NOT(ISTEXT(B94)),LEN(TRIM(B94))=0)),AND(LEN(C94)&gt;0,OR(NOT(ISTEXT(C94)),LEN(TRIM(C94))=0)),AND(LEN(D94)&gt;0,OR(NOT(ISTEXT(D94)),LEN(TRIM(D94))=0)),AND(LEN(E94)&gt;0,OR(NOT(ISTEXT(E94)),LEN(TRIM(E94))=0)),AND(LEN(F94)&gt;0,OR(NOT(ISTEXT(F94)),LEN(TRIM(F94))=0)),AND(LEN(G94)&gt;0,OR(NOT(ISTEXT(G94)),LEN(TRIM(G94))=0)),AND(LEN(H94)&gt;0,OR(NOT(ISTEXT(H94)),LEN(TRIM(H94))=0)),AND(LEN(I94)&gt;0,OR(NOT(ISTEXT(I94)),LEN(TRIM(I94))=0)),AND(LEN(J94)&gt;0,OR(NOT(ISTEXT(J94)),LEN(TRIM(J94))=0)),AND(LEN(K94)&gt;0,OR(NOT(ISTEXT(K94)),LEN(TRIM(K94))=0)),AND(LEN(L94)&gt;0,OR(NOT(ISTEXT(L94)),LEN(TRIM(L94))=0)),AND(LEN(M94)&gt;0,OR(NOT(ISTEXT(M94)),LEN(TRIM(M94))=0))),"Перевірте текст",IF(OR(AND(LEN(B94)&gt;0,'Налаштування'!J7&lt;&gt;"Готово"),AND(LEN(C94)&gt;0,'Налаштування'!J8&lt;&gt;"Готово"),AND(LEN(D94)&gt;0,'Налаштування'!J9&lt;&gt;"Готово"),AND(LEN(E94)&gt;0,'Налаштування'!J10&lt;&gt;"Готово"),AND(LEN(F94)&gt;0,'Налаштування'!J11&lt;&gt;"Готово"),AND(LEN(G94)&gt;0,'Налаштування'!J12&lt;&gt;"Готово"),AND(LEN(H94)&gt;0,'Налаштування'!J13&lt;&gt;"Готово"),AND(LEN(I94)&gt;0,'Налаштування'!J14&lt;&gt;"Готово"),AND(LEN(J94)&gt;0,'Налаштування'!J15&lt;&gt;"Готово"),AND(LEN(K94)&gt;0,'Налаштування'!J16&lt;&gt;"Готово"),AND(LEN(L94)&gt;0,'Налаштування'!J17&lt;&gt;"Готово"),AND(LEN(M94)&gt;0,'Налаштування'!J18&lt;&gt;"Готово")),"Відділ не налаштовано","Готово"))))</x:f>
      </x:c>
    </x:row>
    <x:row r="95" ht="36" customHeight="1">
      <x:c r="A95" s="14" t="n">
        <x:f>IF('Налаштування'!$C$4&lt;&gt;"Готово","",IF(YEAR(DATE('Налаштування'!$B$4,1,89))='Налаштування'!$B$4,DATE('Налаштування'!$B$4,1,89),""))</x:f>
        <x:v>46111</x:v>
      </x:c>
      <x:c r="B95" s="11"/>
      <x:c r="C95" s="11"/>
      <x:c r="D95" s="11"/>
      <x:c r="E95" s="11"/>
      <x:c r="F95" s="11"/>
      <x:c r="G95" s="11"/>
      <x:c r="H95" s="11"/>
      <x:c r="I95" s="11"/>
      <x:c r="J95" s="11"/>
      <x:c r="K95" s="11"/>
      <x:c r="L95" s="11"/>
      <x:c r="M95" s="11"/>
      <x:c r="N95" s="9" t="str">
        <x:f>IF(COUNTA(B95:M95)=0,"",IF(A95="","Дата поза роком",IF(OR(AND(LEN(B95)&gt;0,OR(NOT(ISTEXT(B95)),LEN(TRIM(B95))=0)),AND(LEN(C95)&gt;0,OR(NOT(ISTEXT(C95)),LEN(TRIM(C95))=0)),AND(LEN(D95)&gt;0,OR(NOT(ISTEXT(D95)),LEN(TRIM(D95))=0)),AND(LEN(E95)&gt;0,OR(NOT(ISTEXT(E95)),LEN(TRIM(E95))=0)),AND(LEN(F95)&gt;0,OR(NOT(ISTEXT(F95)),LEN(TRIM(F95))=0)),AND(LEN(G95)&gt;0,OR(NOT(ISTEXT(G95)),LEN(TRIM(G95))=0)),AND(LEN(H95)&gt;0,OR(NOT(ISTEXT(H95)),LEN(TRIM(H95))=0)),AND(LEN(I95)&gt;0,OR(NOT(ISTEXT(I95)),LEN(TRIM(I95))=0)),AND(LEN(J95)&gt;0,OR(NOT(ISTEXT(J95)),LEN(TRIM(J95))=0)),AND(LEN(K95)&gt;0,OR(NOT(ISTEXT(K95)),LEN(TRIM(K95))=0)),AND(LEN(L95)&gt;0,OR(NOT(ISTEXT(L95)),LEN(TRIM(L95))=0)),AND(LEN(M95)&gt;0,OR(NOT(ISTEXT(M95)),LEN(TRIM(M95))=0))),"Перевірте текст",IF(OR(AND(LEN(B95)&gt;0,'Налаштування'!J7&lt;&gt;"Готово"),AND(LEN(C95)&gt;0,'Налаштування'!J8&lt;&gt;"Готово"),AND(LEN(D95)&gt;0,'Налаштування'!J9&lt;&gt;"Готово"),AND(LEN(E95)&gt;0,'Налаштування'!J10&lt;&gt;"Готово"),AND(LEN(F95)&gt;0,'Налаштування'!J11&lt;&gt;"Готово"),AND(LEN(G95)&gt;0,'Налаштування'!J12&lt;&gt;"Готово"),AND(LEN(H95)&gt;0,'Налаштування'!J13&lt;&gt;"Готово"),AND(LEN(I95)&gt;0,'Налаштування'!J14&lt;&gt;"Готово"),AND(LEN(J95)&gt;0,'Налаштування'!J15&lt;&gt;"Готово"),AND(LEN(K95)&gt;0,'Налаштування'!J16&lt;&gt;"Готово"),AND(LEN(L95)&gt;0,'Налаштування'!J17&lt;&gt;"Готово"),AND(LEN(M95)&gt;0,'Налаштування'!J18&lt;&gt;"Готово")),"Відділ не налаштовано","Готово"))))</x:f>
      </x:c>
    </x:row>
    <x:row r="96" ht="36" customHeight="1">
      <x:c r="A96" s="14" t="n">
        <x:f>IF('Налаштування'!$C$4&lt;&gt;"Готово","",IF(YEAR(DATE('Налаштування'!$B$4,1,90))='Налаштування'!$B$4,DATE('Налаштування'!$B$4,1,90),""))</x:f>
        <x:v>46112</x:v>
      </x:c>
      <x:c r="B96" s="11"/>
      <x:c r="C96" s="11"/>
      <x:c r="D96" s="11"/>
      <x:c r="E96" s="11"/>
      <x:c r="F96" s="11"/>
      <x:c r="G96" s="11"/>
      <x:c r="H96" s="11"/>
      <x:c r="I96" s="11"/>
      <x:c r="J96" s="11"/>
      <x:c r="K96" s="11"/>
      <x:c r="L96" s="11"/>
      <x:c r="M96" s="11"/>
      <x:c r="N96" s="9" t="str">
        <x:f>IF(COUNTA(B96:M96)=0,"",IF(A96="","Дата поза роком",IF(OR(AND(LEN(B96)&gt;0,OR(NOT(ISTEXT(B96)),LEN(TRIM(B96))=0)),AND(LEN(C96)&gt;0,OR(NOT(ISTEXT(C96)),LEN(TRIM(C96))=0)),AND(LEN(D96)&gt;0,OR(NOT(ISTEXT(D96)),LEN(TRIM(D96))=0)),AND(LEN(E96)&gt;0,OR(NOT(ISTEXT(E96)),LEN(TRIM(E96))=0)),AND(LEN(F96)&gt;0,OR(NOT(ISTEXT(F96)),LEN(TRIM(F96))=0)),AND(LEN(G96)&gt;0,OR(NOT(ISTEXT(G96)),LEN(TRIM(G96))=0)),AND(LEN(H96)&gt;0,OR(NOT(ISTEXT(H96)),LEN(TRIM(H96))=0)),AND(LEN(I96)&gt;0,OR(NOT(ISTEXT(I96)),LEN(TRIM(I96))=0)),AND(LEN(J96)&gt;0,OR(NOT(ISTEXT(J96)),LEN(TRIM(J96))=0)),AND(LEN(K96)&gt;0,OR(NOT(ISTEXT(K96)),LEN(TRIM(K96))=0)),AND(LEN(L96)&gt;0,OR(NOT(ISTEXT(L96)),LEN(TRIM(L96))=0)),AND(LEN(M96)&gt;0,OR(NOT(ISTEXT(M96)),LEN(TRIM(M96))=0))),"Перевірте текст",IF(OR(AND(LEN(B96)&gt;0,'Налаштування'!J7&lt;&gt;"Готово"),AND(LEN(C96)&gt;0,'Налаштування'!J8&lt;&gt;"Готово"),AND(LEN(D96)&gt;0,'Налаштування'!J9&lt;&gt;"Готово"),AND(LEN(E96)&gt;0,'Налаштування'!J10&lt;&gt;"Готово"),AND(LEN(F96)&gt;0,'Налаштування'!J11&lt;&gt;"Готово"),AND(LEN(G96)&gt;0,'Налаштування'!J12&lt;&gt;"Готово"),AND(LEN(H96)&gt;0,'Налаштування'!J13&lt;&gt;"Готово"),AND(LEN(I96)&gt;0,'Налаштування'!J14&lt;&gt;"Готово"),AND(LEN(J96)&gt;0,'Налаштування'!J15&lt;&gt;"Готово"),AND(LEN(K96)&gt;0,'Налаштування'!J16&lt;&gt;"Готово"),AND(LEN(L96)&gt;0,'Налаштування'!J17&lt;&gt;"Готово"),AND(LEN(M96)&gt;0,'Налаштування'!J18&lt;&gt;"Готово")),"Відділ не налаштовано","Готово"))))</x:f>
      </x:c>
    </x:row>
    <x:row r="97" ht="36" customHeight="1">
      <x:c r="A97" s="14" t="n">
        <x:f>IF('Налаштування'!$C$4&lt;&gt;"Готово","",IF(YEAR(DATE('Налаштування'!$B$4,1,91))='Налаштування'!$B$4,DATE('Налаштування'!$B$4,1,91),""))</x:f>
        <x:v>46113</x:v>
      </x:c>
      <x:c r="B97" s="11" t="str">
        <x:v>Звернення опрацьовано; уточнити джерела.</x:v>
      </x:c>
      <x:c r="C97" s="11" t="str">
        <x:v>Підсумок заявки; перевірити канал.</x:v>
      </x:c>
      <x:c r="D97" s="11" t="str">
        <x:v>Замовлення виконано; наступна дія узгоджена.</x:v>
      </x:c>
      <x:c r="E97" s="11"/>
      <x:c r="F97" s="11"/>
      <x:c r="G97" s="11"/>
      <x:c r="H97" s="11"/>
      <x:c r="I97" s="11"/>
      <x:c r="J97" s="11"/>
      <x:c r="K97" s="11"/>
      <x:c r="L97" s="11"/>
      <x:c r="M97" s="11"/>
      <x:c r="N97" s="9" t="str">
        <x:f>IF(COUNTA(B97:M97)=0,"",IF(A97="","Дата поза роком",IF(OR(AND(LEN(B97)&gt;0,OR(NOT(ISTEXT(B97)),LEN(TRIM(B97))=0)),AND(LEN(C97)&gt;0,OR(NOT(ISTEXT(C97)),LEN(TRIM(C97))=0)),AND(LEN(D97)&gt;0,OR(NOT(ISTEXT(D97)),LEN(TRIM(D97))=0)),AND(LEN(E97)&gt;0,OR(NOT(ISTEXT(E97)),LEN(TRIM(E97))=0)),AND(LEN(F97)&gt;0,OR(NOT(ISTEXT(F97)),LEN(TRIM(F97))=0)),AND(LEN(G97)&gt;0,OR(NOT(ISTEXT(G97)),LEN(TRIM(G97))=0)),AND(LEN(H97)&gt;0,OR(NOT(ISTEXT(H97)),LEN(TRIM(H97))=0)),AND(LEN(I97)&gt;0,OR(NOT(ISTEXT(I97)),LEN(TRIM(I97))=0)),AND(LEN(J97)&gt;0,OR(NOT(ISTEXT(J97)),LEN(TRIM(J97))=0)),AND(LEN(K97)&gt;0,OR(NOT(ISTEXT(K97)),LEN(TRIM(K97))=0)),AND(LEN(L97)&gt;0,OR(NOT(ISTEXT(L97)),LEN(TRIM(L97))=0)),AND(LEN(M97)&gt;0,OR(NOT(ISTEXT(M97)),LEN(TRIM(M97))=0))),"Перевірте текст",IF(OR(AND(LEN(B97)&gt;0,'Налаштування'!J7&lt;&gt;"Готово"),AND(LEN(C97)&gt;0,'Налаштування'!J8&lt;&gt;"Готово"),AND(LEN(D97)&gt;0,'Налаштування'!J9&lt;&gt;"Готово"),AND(LEN(E97)&gt;0,'Налаштування'!J10&lt;&gt;"Готово"),AND(LEN(F97)&gt;0,'Налаштування'!J11&lt;&gt;"Готово"),AND(LEN(G97)&gt;0,'Налаштування'!J12&lt;&gt;"Готово"),AND(LEN(H97)&gt;0,'Налаштування'!J13&lt;&gt;"Готово"),AND(LEN(I97)&gt;0,'Налаштування'!J14&lt;&gt;"Готово"),AND(LEN(J97)&gt;0,'Налаштування'!J15&lt;&gt;"Готово"),AND(LEN(K97)&gt;0,'Налаштування'!J16&lt;&gt;"Готово"),AND(LEN(L97)&gt;0,'Налаштування'!J17&lt;&gt;"Готово"),AND(LEN(M97)&gt;0,'Налаштування'!J18&lt;&gt;"Готово")),"Відділ не налаштовано","Готово"))))</x:f>
        <x:v>Готово</x:v>
      </x:c>
    </x:row>
    <x:row r="98" ht="36" customHeight="1">
      <x:c r="A98" s="14" t="n">
        <x:f>IF('Налаштування'!$C$4&lt;&gt;"Готово","",IF(YEAR(DATE('Налаштування'!$B$4,1,92))='Налаштування'!$B$4,DATE('Налаштування'!$B$4,1,92),""))</x:f>
        <x:v>46114</x:v>
      </x:c>
      <x:c r="B98" s="11"/>
      <x:c r="C98" s="11"/>
      <x:c r="D98" s="11"/>
      <x:c r="E98" s="11"/>
      <x:c r="F98" s="11"/>
      <x:c r="G98" s="11"/>
      <x:c r="H98" s="11"/>
      <x:c r="I98" s="11"/>
      <x:c r="J98" s="11"/>
      <x:c r="K98" s="11"/>
      <x:c r="L98" s="11"/>
      <x:c r="M98" s="11"/>
      <x:c r="N98" s="9" t="str">
        <x:f>IF(COUNTA(B98:M98)=0,"",IF(A98="","Дата поза роком",IF(OR(AND(LEN(B98)&gt;0,OR(NOT(ISTEXT(B98)),LEN(TRIM(B98))=0)),AND(LEN(C98)&gt;0,OR(NOT(ISTEXT(C98)),LEN(TRIM(C98))=0)),AND(LEN(D98)&gt;0,OR(NOT(ISTEXT(D98)),LEN(TRIM(D98))=0)),AND(LEN(E98)&gt;0,OR(NOT(ISTEXT(E98)),LEN(TRIM(E98))=0)),AND(LEN(F98)&gt;0,OR(NOT(ISTEXT(F98)),LEN(TRIM(F98))=0)),AND(LEN(G98)&gt;0,OR(NOT(ISTEXT(G98)),LEN(TRIM(G98))=0)),AND(LEN(H98)&gt;0,OR(NOT(ISTEXT(H98)),LEN(TRIM(H98))=0)),AND(LEN(I98)&gt;0,OR(NOT(ISTEXT(I98)),LEN(TRIM(I98))=0)),AND(LEN(J98)&gt;0,OR(NOT(ISTEXT(J98)),LEN(TRIM(J98))=0)),AND(LEN(K98)&gt;0,OR(NOT(ISTEXT(K98)),LEN(TRIM(K98))=0)),AND(LEN(L98)&gt;0,OR(NOT(ISTEXT(L98)),LEN(TRIM(L98))=0)),AND(LEN(M98)&gt;0,OR(NOT(ISTEXT(M98)),LEN(TRIM(M98))=0))),"Перевірте текст",IF(OR(AND(LEN(B98)&gt;0,'Налаштування'!J7&lt;&gt;"Готово"),AND(LEN(C98)&gt;0,'Налаштування'!J8&lt;&gt;"Готово"),AND(LEN(D98)&gt;0,'Налаштування'!J9&lt;&gt;"Готово"),AND(LEN(E98)&gt;0,'Налаштування'!J10&lt;&gt;"Готово"),AND(LEN(F98)&gt;0,'Налаштування'!J11&lt;&gt;"Готово"),AND(LEN(G98)&gt;0,'Налаштування'!J12&lt;&gt;"Готово"),AND(LEN(H98)&gt;0,'Налаштування'!J13&lt;&gt;"Готово"),AND(LEN(I98)&gt;0,'Налаштування'!J14&lt;&gt;"Готово"),AND(LEN(J98)&gt;0,'Налаштування'!J15&lt;&gt;"Готово"),AND(LEN(K98)&gt;0,'Налаштування'!J16&lt;&gt;"Готово"),AND(LEN(L98)&gt;0,'Налаштування'!J17&lt;&gt;"Готово"),AND(LEN(M98)&gt;0,'Налаштування'!J18&lt;&gt;"Готово")),"Відділ не налаштовано","Готово"))))</x:f>
      </x:c>
    </x:row>
    <x:row r="99" ht="36" customHeight="1">
      <x:c r="A99" s="14" t="n">
        <x:f>IF('Налаштування'!$C$4&lt;&gt;"Готово","",IF(YEAR(DATE('Налаштування'!$B$4,1,93))='Налаштування'!$B$4,DATE('Налаштування'!$B$4,1,93),""))</x:f>
        <x:v>46115</x:v>
      </x:c>
      <x:c r="B99" s="11"/>
      <x:c r="C99" s="11"/>
      <x:c r="D99" s="11"/>
      <x:c r="E99" s="11"/>
      <x:c r="F99" s="11"/>
      <x:c r="G99" s="11"/>
      <x:c r="H99" s="11"/>
      <x:c r="I99" s="11"/>
      <x:c r="J99" s="11"/>
      <x:c r="K99" s="11"/>
      <x:c r="L99" s="11"/>
      <x:c r="M99" s="11"/>
      <x:c r="N99" s="9" t="str">
        <x:f>IF(COUNTA(B99:M99)=0,"",IF(A99="","Дата поза роком",IF(OR(AND(LEN(B99)&gt;0,OR(NOT(ISTEXT(B99)),LEN(TRIM(B99))=0)),AND(LEN(C99)&gt;0,OR(NOT(ISTEXT(C99)),LEN(TRIM(C99))=0)),AND(LEN(D99)&gt;0,OR(NOT(ISTEXT(D99)),LEN(TRIM(D99))=0)),AND(LEN(E99)&gt;0,OR(NOT(ISTEXT(E99)),LEN(TRIM(E99))=0)),AND(LEN(F99)&gt;0,OR(NOT(ISTEXT(F99)),LEN(TRIM(F99))=0)),AND(LEN(G99)&gt;0,OR(NOT(ISTEXT(G99)),LEN(TRIM(G99))=0)),AND(LEN(H99)&gt;0,OR(NOT(ISTEXT(H99)),LEN(TRIM(H99))=0)),AND(LEN(I99)&gt;0,OR(NOT(ISTEXT(I99)),LEN(TRIM(I99))=0)),AND(LEN(J99)&gt;0,OR(NOT(ISTEXT(J99)),LEN(TRIM(J99))=0)),AND(LEN(K99)&gt;0,OR(NOT(ISTEXT(K99)),LEN(TRIM(K99))=0)),AND(LEN(L99)&gt;0,OR(NOT(ISTEXT(L99)),LEN(TRIM(L99))=0)),AND(LEN(M99)&gt;0,OR(NOT(ISTEXT(M99)),LEN(TRIM(M99))=0))),"Перевірте текст",IF(OR(AND(LEN(B99)&gt;0,'Налаштування'!J7&lt;&gt;"Готово"),AND(LEN(C99)&gt;0,'Налаштування'!J8&lt;&gt;"Готово"),AND(LEN(D99)&gt;0,'Налаштування'!J9&lt;&gt;"Готово"),AND(LEN(E99)&gt;0,'Налаштування'!J10&lt;&gt;"Готово"),AND(LEN(F99)&gt;0,'Налаштування'!J11&lt;&gt;"Готово"),AND(LEN(G99)&gt;0,'Налаштування'!J12&lt;&gt;"Готово"),AND(LEN(H99)&gt;0,'Налаштування'!J13&lt;&gt;"Готово"),AND(LEN(I99)&gt;0,'Налаштування'!J14&lt;&gt;"Готово"),AND(LEN(J99)&gt;0,'Налаштування'!J15&lt;&gt;"Готово"),AND(LEN(K99)&gt;0,'Налаштування'!J16&lt;&gt;"Готово"),AND(LEN(L99)&gt;0,'Налаштування'!J17&lt;&gt;"Готово"),AND(LEN(M99)&gt;0,'Налаштування'!J18&lt;&gt;"Готово")),"Відділ не налаштовано","Готово"))))</x:f>
      </x:c>
    </x:row>
    <x:row r="100" ht="36" customHeight="1">
      <x:c r="A100" s="14" t="n">
        <x:f>IF('Налаштування'!$C$4&lt;&gt;"Готово","",IF(YEAR(DATE('Налаштування'!$B$4,1,94))='Налаштування'!$B$4,DATE('Налаштування'!$B$4,1,94),""))</x:f>
        <x:v>46116</x:v>
      </x:c>
      <x:c r="B100" s="11"/>
      <x:c r="C100" s="11"/>
      <x:c r="D100" s="11"/>
      <x:c r="E100" s="11"/>
      <x:c r="F100" s="11"/>
      <x:c r="G100" s="11"/>
      <x:c r="H100" s="11"/>
      <x:c r="I100" s="11"/>
      <x:c r="J100" s="11"/>
      <x:c r="K100" s="11"/>
      <x:c r="L100" s="11"/>
      <x:c r="M100" s="11"/>
      <x:c r="N100" s="9" t="str">
        <x:f>IF(COUNTA(B100:M100)=0,"",IF(A100="","Дата поза роком",IF(OR(AND(LEN(B100)&gt;0,OR(NOT(ISTEXT(B100)),LEN(TRIM(B100))=0)),AND(LEN(C100)&gt;0,OR(NOT(ISTEXT(C100)),LEN(TRIM(C100))=0)),AND(LEN(D100)&gt;0,OR(NOT(ISTEXT(D100)),LEN(TRIM(D100))=0)),AND(LEN(E100)&gt;0,OR(NOT(ISTEXT(E100)),LEN(TRIM(E100))=0)),AND(LEN(F100)&gt;0,OR(NOT(ISTEXT(F100)),LEN(TRIM(F100))=0)),AND(LEN(G100)&gt;0,OR(NOT(ISTEXT(G100)),LEN(TRIM(G100))=0)),AND(LEN(H100)&gt;0,OR(NOT(ISTEXT(H100)),LEN(TRIM(H100))=0)),AND(LEN(I100)&gt;0,OR(NOT(ISTEXT(I100)),LEN(TRIM(I100))=0)),AND(LEN(J100)&gt;0,OR(NOT(ISTEXT(J100)),LEN(TRIM(J100))=0)),AND(LEN(K100)&gt;0,OR(NOT(ISTEXT(K100)),LEN(TRIM(K100))=0)),AND(LEN(L100)&gt;0,OR(NOT(ISTEXT(L100)),LEN(TRIM(L100))=0)),AND(LEN(M100)&gt;0,OR(NOT(ISTEXT(M100)),LEN(TRIM(M100))=0))),"Перевірте текст",IF(OR(AND(LEN(B100)&gt;0,'Налаштування'!J7&lt;&gt;"Готово"),AND(LEN(C100)&gt;0,'Налаштування'!J8&lt;&gt;"Готово"),AND(LEN(D100)&gt;0,'Налаштування'!J9&lt;&gt;"Готово"),AND(LEN(E100)&gt;0,'Налаштування'!J10&lt;&gt;"Готово"),AND(LEN(F100)&gt;0,'Налаштування'!J11&lt;&gt;"Готово"),AND(LEN(G100)&gt;0,'Налаштування'!J12&lt;&gt;"Готово"),AND(LEN(H100)&gt;0,'Налаштування'!J13&lt;&gt;"Готово"),AND(LEN(I100)&gt;0,'Налаштування'!J14&lt;&gt;"Готово"),AND(LEN(J100)&gt;0,'Налаштування'!J15&lt;&gt;"Готово"),AND(LEN(K100)&gt;0,'Налаштування'!J16&lt;&gt;"Готово"),AND(LEN(L100)&gt;0,'Налаштування'!J17&lt;&gt;"Готово"),AND(LEN(M100)&gt;0,'Налаштування'!J18&lt;&gt;"Готово")),"Відділ не налаштовано","Готово"))))</x:f>
      </x:c>
    </x:row>
    <x:row r="101" ht="36" customHeight="1">
      <x:c r="A101" s="14" t="n">
        <x:f>IF('Налаштування'!$C$4&lt;&gt;"Готово","",IF(YEAR(DATE('Налаштування'!$B$4,1,95))='Налаштування'!$B$4,DATE('Налаштування'!$B$4,1,95),""))</x:f>
        <x:v>46117</x:v>
      </x:c>
      <x:c r="B101" s="11"/>
      <x:c r="C101" s="11"/>
      <x:c r="D101" s="11"/>
      <x:c r="E101" s="11"/>
      <x:c r="F101" s="11"/>
      <x:c r="G101" s="11"/>
      <x:c r="H101" s="11"/>
      <x:c r="I101" s="11"/>
      <x:c r="J101" s="11"/>
      <x:c r="K101" s="11"/>
      <x:c r="L101" s="11"/>
      <x:c r="M101" s="11"/>
      <x:c r="N101" s="9" t="str">
        <x:f>IF(COUNTA(B101:M101)=0,"",IF(A101="","Дата поза роком",IF(OR(AND(LEN(B101)&gt;0,OR(NOT(ISTEXT(B101)),LEN(TRIM(B101))=0)),AND(LEN(C101)&gt;0,OR(NOT(ISTEXT(C101)),LEN(TRIM(C101))=0)),AND(LEN(D101)&gt;0,OR(NOT(ISTEXT(D101)),LEN(TRIM(D101))=0)),AND(LEN(E101)&gt;0,OR(NOT(ISTEXT(E101)),LEN(TRIM(E101))=0)),AND(LEN(F101)&gt;0,OR(NOT(ISTEXT(F101)),LEN(TRIM(F101))=0)),AND(LEN(G101)&gt;0,OR(NOT(ISTEXT(G101)),LEN(TRIM(G101))=0)),AND(LEN(H101)&gt;0,OR(NOT(ISTEXT(H101)),LEN(TRIM(H101))=0)),AND(LEN(I101)&gt;0,OR(NOT(ISTEXT(I101)),LEN(TRIM(I101))=0)),AND(LEN(J101)&gt;0,OR(NOT(ISTEXT(J101)),LEN(TRIM(J101))=0)),AND(LEN(K101)&gt;0,OR(NOT(ISTEXT(K101)),LEN(TRIM(K101))=0)),AND(LEN(L101)&gt;0,OR(NOT(ISTEXT(L101)),LEN(TRIM(L101))=0)),AND(LEN(M101)&gt;0,OR(NOT(ISTEXT(M101)),LEN(TRIM(M101))=0))),"Перевірте текст",IF(OR(AND(LEN(B101)&gt;0,'Налаштування'!J7&lt;&gt;"Готово"),AND(LEN(C101)&gt;0,'Налаштування'!J8&lt;&gt;"Готово"),AND(LEN(D101)&gt;0,'Налаштування'!J9&lt;&gt;"Готово"),AND(LEN(E101)&gt;0,'Налаштування'!J10&lt;&gt;"Готово"),AND(LEN(F101)&gt;0,'Налаштування'!J11&lt;&gt;"Готово"),AND(LEN(G101)&gt;0,'Налаштування'!J12&lt;&gt;"Готово"),AND(LEN(H101)&gt;0,'Налаштування'!J13&lt;&gt;"Готово"),AND(LEN(I101)&gt;0,'Налаштування'!J14&lt;&gt;"Готово"),AND(LEN(J101)&gt;0,'Налаштування'!J15&lt;&gt;"Готово"),AND(LEN(K101)&gt;0,'Налаштування'!J16&lt;&gt;"Готово"),AND(LEN(L101)&gt;0,'Налаштування'!J17&lt;&gt;"Готово"),AND(LEN(M101)&gt;0,'Налаштування'!J18&lt;&gt;"Готово")),"Відділ не налаштовано","Готово"))))</x:f>
      </x:c>
    </x:row>
    <x:row r="102" ht="36" customHeight="1">
      <x:c r="A102" s="14" t="n">
        <x:f>IF('Налаштування'!$C$4&lt;&gt;"Готово","",IF(YEAR(DATE('Налаштування'!$B$4,1,96))='Налаштування'!$B$4,DATE('Налаштування'!$B$4,1,96),""))</x:f>
        <x:v>46118</x:v>
      </x:c>
      <x:c r="B102" s="11"/>
      <x:c r="C102" s="11"/>
      <x:c r="D102" s="11"/>
      <x:c r="E102" s="11"/>
      <x:c r="F102" s="11"/>
      <x:c r="G102" s="11"/>
      <x:c r="H102" s="11"/>
      <x:c r="I102" s="11"/>
      <x:c r="J102" s="11"/>
      <x:c r="K102" s="11"/>
      <x:c r="L102" s="11"/>
      <x:c r="M102" s="11"/>
      <x:c r="N102" s="9" t="str">
        <x:f>IF(COUNTA(B102:M102)=0,"",IF(A102="","Дата поза роком",IF(OR(AND(LEN(B102)&gt;0,OR(NOT(ISTEXT(B102)),LEN(TRIM(B102))=0)),AND(LEN(C102)&gt;0,OR(NOT(ISTEXT(C102)),LEN(TRIM(C102))=0)),AND(LEN(D102)&gt;0,OR(NOT(ISTEXT(D102)),LEN(TRIM(D102))=0)),AND(LEN(E102)&gt;0,OR(NOT(ISTEXT(E102)),LEN(TRIM(E102))=0)),AND(LEN(F102)&gt;0,OR(NOT(ISTEXT(F102)),LEN(TRIM(F102))=0)),AND(LEN(G102)&gt;0,OR(NOT(ISTEXT(G102)),LEN(TRIM(G102))=0)),AND(LEN(H102)&gt;0,OR(NOT(ISTEXT(H102)),LEN(TRIM(H102))=0)),AND(LEN(I102)&gt;0,OR(NOT(ISTEXT(I102)),LEN(TRIM(I102))=0)),AND(LEN(J102)&gt;0,OR(NOT(ISTEXT(J102)),LEN(TRIM(J102))=0)),AND(LEN(K102)&gt;0,OR(NOT(ISTEXT(K102)),LEN(TRIM(K102))=0)),AND(LEN(L102)&gt;0,OR(NOT(ISTEXT(L102)),LEN(TRIM(L102))=0)),AND(LEN(M102)&gt;0,OR(NOT(ISTEXT(M102)),LEN(TRIM(M102))=0))),"Перевірте текст",IF(OR(AND(LEN(B102)&gt;0,'Налаштування'!J7&lt;&gt;"Готово"),AND(LEN(C102)&gt;0,'Налаштування'!J8&lt;&gt;"Готово"),AND(LEN(D102)&gt;0,'Налаштування'!J9&lt;&gt;"Готово"),AND(LEN(E102)&gt;0,'Налаштування'!J10&lt;&gt;"Готово"),AND(LEN(F102)&gt;0,'Налаштування'!J11&lt;&gt;"Готово"),AND(LEN(G102)&gt;0,'Налаштування'!J12&lt;&gt;"Готово"),AND(LEN(H102)&gt;0,'Налаштування'!J13&lt;&gt;"Готово"),AND(LEN(I102)&gt;0,'Налаштування'!J14&lt;&gt;"Готово"),AND(LEN(J102)&gt;0,'Налаштування'!J15&lt;&gt;"Готово"),AND(LEN(K102)&gt;0,'Налаштування'!J16&lt;&gt;"Готово"),AND(LEN(L102)&gt;0,'Налаштування'!J17&lt;&gt;"Готово"),AND(LEN(M102)&gt;0,'Налаштування'!J18&lt;&gt;"Готово")),"Відділ не налаштовано","Готово"))))</x:f>
      </x:c>
    </x:row>
    <x:row r="103" ht="36" customHeight="1">
      <x:c r="A103" s="14" t="n">
        <x:f>IF('Налаштування'!$C$4&lt;&gt;"Готово","",IF(YEAR(DATE('Налаштування'!$B$4,1,97))='Налаштування'!$B$4,DATE('Налаштування'!$B$4,1,97),""))</x:f>
        <x:v>46119</x:v>
      </x:c>
      <x:c r="B103" s="11"/>
      <x:c r="C103" s="11"/>
      <x:c r="D103" s="11"/>
      <x:c r="E103" s="11"/>
      <x:c r="F103" s="11"/>
      <x:c r="G103" s="11"/>
      <x:c r="H103" s="11"/>
      <x:c r="I103" s="11"/>
      <x:c r="J103" s="11"/>
      <x:c r="K103" s="11"/>
      <x:c r="L103" s="11"/>
      <x:c r="M103" s="11"/>
      <x:c r="N103" s="9" t="str">
        <x:f>IF(COUNTA(B103:M103)=0,"",IF(A103="","Дата поза роком",IF(OR(AND(LEN(B103)&gt;0,OR(NOT(ISTEXT(B103)),LEN(TRIM(B103))=0)),AND(LEN(C103)&gt;0,OR(NOT(ISTEXT(C103)),LEN(TRIM(C103))=0)),AND(LEN(D103)&gt;0,OR(NOT(ISTEXT(D103)),LEN(TRIM(D103))=0)),AND(LEN(E103)&gt;0,OR(NOT(ISTEXT(E103)),LEN(TRIM(E103))=0)),AND(LEN(F103)&gt;0,OR(NOT(ISTEXT(F103)),LEN(TRIM(F103))=0)),AND(LEN(G103)&gt;0,OR(NOT(ISTEXT(G103)),LEN(TRIM(G103))=0)),AND(LEN(H103)&gt;0,OR(NOT(ISTEXT(H103)),LEN(TRIM(H103))=0)),AND(LEN(I103)&gt;0,OR(NOT(ISTEXT(I103)),LEN(TRIM(I103))=0)),AND(LEN(J103)&gt;0,OR(NOT(ISTEXT(J103)),LEN(TRIM(J103))=0)),AND(LEN(K103)&gt;0,OR(NOT(ISTEXT(K103)),LEN(TRIM(K103))=0)),AND(LEN(L103)&gt;0,OR(NOT(ISTEXT(L103)),LEN(TRIM(L103))=0)),AND(LEN(M103)&gt;0,OR(NOT(ISTEXT(M103)),LEN(TRIM(M103))=0))),"Перевірте текст",IF(OR(AND(LEN(B103)&gt;0,'Налаштування'!J7&lt;&gt;"Готово"),AND(LEN(C103)&gt;0,'Налаштування'!J8&lt;&gt;"Готово"),AND(LEN(D103)&gt;0,'Налаштування'!J9&lt;&gt;"Готово"),AND(LEN(E103)&gt;0,'Налаштування'!J10&lt;&gt;"Готово"),AND(LEN(F103)&gt;0,'Налаштування'!J11&lt;&gt;"Готово"),AND(LEN(G103)&gt;0,'Налаштування'!J12&lt;&gt;"Готово"),AND(LEN(H103)&gt;0,'Налаштування'!J13&lt;&gt;"Готово"),AND(LEN(I103)&gt;0,'Налаштування'!J14&lt;&gt;"Готово"),AND(LEN(J103)&gt;0,'Налаштування'!J15&lt;&gt;"Готово"),AND(LEN(K103)&gt;0,'Налаштування'!J16&lt;&gt;"Готово"),AND(LEN(L103)&gt;0,'Налаштування'!J17&lt;&gt;"Готово"),AND(LEN(M103)&gt;0,'Налаштування'!J18&lt;&gt;"Готово")),"Відділ не налаштовано","Готово"))))</x:f>
      </x:c>
    </x:row>
    <x:row r="104" ht="36" customHeight="1">
      <x:c r="A104" s="14" t="n">
        <x:f>IF('Налаштування'!$C$4&lt;&gt;"Готово","",IF(YEAR(DATE('Налаштування'!$B$4,1,98))='Налаштування'!$B$4,DATE('Налаштування'!$B$4,1,98),""))</x:f>
        <x:v>46120</x:v>
      </x:c>
      <x:c r="B104" s="11"/>
      <x:c r="C104" s="11"/>
      <x:c r="D104" s="11"/>
      <x:c r="E104" s="11"/>
      <x:c r="F104" s="11"/>
      <x:c r="G104" s="11"/>
      <x:c r="H104" s="11"/>
      <x:c r="I104" s="11"/>
      <x:c r="J104" s="11"/>
      <x:c r="K104" s="11"/>
      <x:c r="L104" s="11"/>
      <x:c r="M104" s="11"/>
      <x:c r="N104" s="9" t="str">
        <x:f>IF(COUNTA(B104:M104)=0,"",IF(A104="","Дата поза роком",IF(OR(AND(LEN(B104)&gt;0,OR(NOT(ISTEXT(B104)),LEN(TRIM(B104))=0)),AND(LEN(C104)&gt;0,OR(NOT(ISTEXT(C104)),LEN(TRIM(C104))=0)),AND(LEN(D104)&gt;0,OR(NOT(ISTEXT(D104)),LEN(TRIM(D104))=0)),AND(LEN(E104)&gt;0,OR(NOT(ISTEXT(E104)),LEN(TRIM(E104))=0)),AND(LEN(F104)&gt;0,OR(NOT(ISTEXT(F104)),LEN(TRIM(F104))=0)),AND(LEN(G104)&gt;0,OR(NOT(ISTEXT(G104)),LEN(TRIM(G104))=0)),AND(LEN(H104)&gt;0,OR(NOT(ISTEXT(H104)),LEN(TRIM(H104))=0)),AND(LEN(I104)&gt;0,OR(NOT(ISTEXT(I104)),LEN(TRIM(I104))=0)),AND(LEN(J104)&gt;0,OR(NOT(ISTEXT(J104)),LEN(TRIM(J104))=0)),AND(LEN(K104)&gt;0,OR(NOT(ISTEXT(K104)),LEN(TRIM(K104))=0)),AND(LEN(L104)&gt;0,OR(NOT(ISTEXT(L104)),LEN(TRIM(L104))=0)),AND(LEN(M104)&gt;0,OR(NOT(ISTEXT(M104)),LEN(TRIM(M104))=0))),"Перевірте текст",IF(OR(AND(LEN(B104)&gt;0,'Налаштування'!J7&lt;&gt;"Готово"),AND(LEN(C104)&gt;0,'Налаштування'!J8&lt;&gt;"Готово"),AND(LEN(D104)&gt;0,'Налаштування'!J9&lt;&gt;"Готово"),AND(LEN(E104)&gt;0,'Налаштування'!J10&lt;&gt;"Готово"),AND(LEN(F104)&gt;0,'Налаштування'!J11&lt;&gt;"Готово"),AND(LEN(G104)&gt;0,'Налаштування'!J12&lt;&gt;"Готово"),AND(LEN(H104)&gt;0,'Налаштування'!J13&lt;&gt;"Готово"),AND(LEN(I104)&gt;0,'Налаштування'!J14&lt;&gt;"Готово"),AND(LEN(J104)&gt;0,'Налаштування'!J15&lt;&gt;"Готово"),AND(LEN(K104)&gt;0,'Налаштування'!J16&lt;&gt;"Готово"),AND(LEN(L104)&gt;0,'Налаштування'!J17&lt;&gt;"Готово"),AND(LEN(M104)&gt;0,'Налаштування'!J18&lt;&gt;"Готово")),"Відділ не налаштовано","Готово"))))</x:f>
      </x:c>
    </x:row>
    <x:row r="105" ht="36" customHeight="1">
      <x:c r="A105" s="14" t="n">
        <x:f>IF('Налаштування'!$C$4&lt;&gt;"Готово","",IF(YEAR(DATE('Налаштування'!$B$4,1,99))='Налаштування'!$B$4,DATE('Налаштування'!$B$4,1,99),""))</x:f>
        <x:v>46121</x:v>
      </x:c>
      <x:c r="B105" s="11"/>
      <x:c r="C105" s="11"/>
      <x:c r="D105" s="11"/>
      <x:c r="E105" s="11"/>
      <x:c r="F105" s="11"/>
      <x:c r="G105" s="11"/>
      <x:c r="H105" s="11"/>
      <x:c r="I105" s="11"/>
      <x:c r="J105" s="11"/>
      <x:c r="K105" s="11"/>
      <x:c r="L105" s="11"/>
      <x:c r="M105" s="11"/>
      <x:c r="N105" s="9" t="str">
        <x:f>IF(COUNTA(B105:M105)=0,"",IF(A105="","Дата поза роком",IF(OR(AND(LEN(B105)&gt;0,OR(NOT(ISTEXT(B105)),LEN(TRIM(B105))=0)),AND(LEN(C105)&gt;0,OR(NOT(ISTEXT(C105)),LEN(TRIM(C105))=0)),AND(LEN(D105)&gt;0,OR(NOT(ISTEXT(D105)),LEN(TRIM(D105))=0)),AND(LEN(E105)&gt;0,OR(NOT(ISTEXT(E105)),LEN(TRIM(E105))=0)),AND(LEN(F105)&gt;0,OR(NOT(ISTEXT(F105)),LEN(TRIM(F105))=0)),AND(LEN(G105)&gt;0,OR(NOT(ISTEXT(G105)),LEN(TRIM(G105))=0)),AND(LEN(H105)&gt;0,OR(NOT(ISTEXT(H105)),LEN(TRIM(H105))=0)),AND(LEN(I105)&gt;0,OR(NOT(ISTEXT(I105)),LEN(TRIM(I105))=0)),AND(LEN(J105)&gt;0,OR(NOT(ISTEXT(J105)),LEN(TRIM(J105))=0)),AND(LEN(K105)&gt;0,OR(NOT(ISTEXT(K105)),LEN(TRIM(K105))=0)),AND(LEN(L105)&gt;0,OR(NOT(ISTEXT(L105)),LEN(TRIM(L105))=0)),AND(LEN(M105)&gt;0,OR(NOT(ISTEXT(M105)),LEN(TRIM(M105))=0))),"Перевірте текст",IF(OR(AND(LEN(B105)&gt;0,'Налаштування'!J7&lt;&gt;"Готово"),AND(LEN(C105)&gt;0,'Налаштування'!J8&lt;&gt;"Готово"),AND(LEN(D105)&gt;0,'Налаштування'!J9&lt;&gt;"Готово"),AND(LEN(E105)&gt;0,'Налаштування'!J10&lt;&gt;"Готово"),AND(LEN(F105)&gt;0,'Налаштування'!J11&lt;&gt;"Готово"),AND(LEN(G105)&gt;0,'Налаштування'!J12&lt;&gt;"Готово"),AND(LEN(H105)&gt;0,'Налаштування'!J13&lt;&gt;"Готово"),AND(LEN(I105)&gt;0,'Налаштування'!J14&lt;&gt;"Готово"),AND(LEN(J105)&gt;0,'Налаштування'!J15&lt;&gt;"Готово"),AND(LEN(K105)&gt;0,'Налаштування'!J16&lt;&gt;"Готово"),AND(LEN(L105)&gt;0,'Налаштування'!J17&lt;&gt;"Готово"),AND(LEN(M105)&gt;0,'Налаштування'!J18&lt;&gt;"Готово")),"Відділ не налаштовано","Готово"))))</x:f>
      </x:c>
    </x:row>
    <x:row r="106" ht="36" customHeight="1">
      <x:c r="A106" s="14" t="n">
        <x:f>IF('Налаштування'!$C$4&lt;&gt;"Готово","",IF(YEAR(DATE('Налаштування'!$B$4,1,100))='Налаштування'!$B$4,DATE('Налаштування'!$B$4,1,100),""))</x:f>
        <x:v>46122</x:v>
      </x:c>
      <x:c r="B106" s="11"/>
      <x:c r="C106" s="11"/>
      <x:c r="D106" s="11"/>
      <x:c r="E106" s="11"/>
      <x:c r="F106" s="11"/>
      <x:c r="G106" s="11"/>
      <x:c r="H106" s="11"/>
      <x:c r="I106" s="11"/>
      <x:c r="J106" s="11"/>
      <x:c r="K106" s="11"/>
      <x:c r="L106" s="11"/>
      <x:c r="M106" s="11"/>
      <x:c r="N106" s="9" t="str">
        <x:f>IF(COUNTA(B106:M106)=0,"",IF(A106="","Дата поза роком",IF(OR(AND(LEN(B106)&gt;0,OR(NOT(ISTEXT(B106)),LEN(TRIM(B106))=0)),AND(LEN(C106)&gt;0,OR(NOT(ISTEXT(C106)),LEN(TRIM(C106))=0)),AND(LEN(D106)&gt;0,OR(NOT(ISTEXT(D106)),LEN(TRIM(D106))=0)),AND(LEN(E106)&gt;0,OR(NOT(ISTEXT(E106)),LEN(TRIM(E106))=0)),AND(LEN(F106)&gt;0,OR(NOT(ISTEXT(F106)),LEN(TRIM(F106))=0)),AND(LEN(G106)&gt;0,OR(NOT(ISTEXT(G106)),LEN(TRIM(G106))=0)),AND(LEN(H106)&gt;0,OR(NOT(ISTEXT(H106)),LEN(TRIM(H106))=0)),AND(LEN(I106)&gt;0,OR(NOT(ISTEXT(I106)),LEN(TRIM(I106))=0)),AND(LEN(J106)&gt;0,OR(NOT(ISTEXT(J106)),LEN(TRIM(J106))=0)),AND(LEN(K106)&gt;0,OR(NOT(ISTEXT(K106)),LEN(TRIM(K106))=0)),AND(LEN(L106)&gt;0,OR(NOT(ISTEXT(L106)),LEN(TRIM(L106))=0)),AND(LEN(M106)&gt;0,OR(NOT(ISTEXT(M106)),LEN(TRIM(M106))=0))),"Перевірте текст",IF(OR(AND(LEN(B106)&gt;0,'Налаштування'!J7&lt;&gt;"Готово"),AND(LEN(C106)&gt;0,'Налаштування'!J8&lt;&gt;"Готово"),AND(LEN(D106)&gt;0,'Налаштування'!J9&lt;&gt;"Готово"),AND(LEN(E106)&gt;0,'Налаштування'!J10&lt;&gt;"Готово"),AND(LEN(F106)&gt;0,'Налаштування'!J11&lt;&gt;"Готово"),AND(LEN(G106)&gt;0,'Налаштування'!J12&lt;&gt;"Готово"),AND(LEN(H106)&gt;0,'Налаштування'!J13&lt;&gt;"Готово"),AND(LEN(I106)&gt;0,'Налаштування'!J14&lt;&gt;"Готово"),AND(LEN(J106)&gt;0,'Налаштування'!J15&lt;&gt;"Готово"),AND(LEN(K106)&gt;0,'Налаштування'!J16&lt;&gt;"Готово"),AND(LEN(L106)&gt;0,'Налаштування'!J17&lt;&gt;"Готово"),AND(LEN(M106)&gt;0,'Налаштування'!J18&lt;&gt;"Готово")),"Відділ не налаштовано","Готово"))))</x:f>
      </x:c>
    </x:row>
    <x:row r="107" ht="36" customHeight="1">
      <x:c r="A107" s="14" t="n">
        <x:f>IF('Налаштування'!$C$4&lt;&gt;"Готово","",IF(YEAR(DATE('Налаштування'!$B$4,1,101))='Налаштування'!$B$4,DATE('Налаштування'!$B$4,1,101),""))</x:f>
        <x:v>46123</x:v>
      </x:c>
      <x:c r="B107" s="11"/>
      <x:c r="C107" s="11"/>
      <x:c r="D107" s="11"/>
      <x:c r="E107" s="11"/>
      <x:c r="F107" s="11"/>
      <x:c r="G107" s="11"/>
      <x:c r="H107" s="11"/>
      <x:c r="I107" s="11"/>
      <x:c r="J107" s="11"/>
      <x:c r="K107" s="11"/>
      <x:c r="L107" s="11"/>
      <x:c r="M107" s="11"/>
      <x:c r="N107" s="9" t="str">
        <x:f>IF(COUNTA(B107:M107)=0,"",IF(A107="","Дата поза роком",IF(OR(AND(LEN(B107)&gt;0,OR(NOT(ISTEXT(B107)),LEN(TRIM(B107))=0)),AND(LEN(C107)&gt;0,OR(NOT(ISTEXT(C107)),LEN(TRIM(C107))=0)),AND(LEN(D107)&gt;0,OR(NOT(ISTEXT(D107)),LEN(TRIM(D107))=0)),AND(LEN(E107)&gt;0,OR(NOT(ISTEXT(E107)),LEN(TRIM(E107))=0)),AND(LEN(F107)&gt;0,OR(NOT(ISTEXT(F107)),LEN(TRIM(F107))=0)),AND(LEN(G107)&gt;0,OR(NOT(ISTEXT(G107)),LEN(TRIM(G107))=0)),AND(LEN(H107)&gt;0,OR(NOT(ISTEXT(H107)),LEN(TRIM(H107))=0)),AND(LEN(I107)&gt;0,OR(NOT(ISTEXT(I107)),LEN(TRIM(I107))=0)),AND(LEN(J107)&gt;0,OR(NOT(ISTEXT(J107)),LEN(TRIM(J107))=0)),AND(LEN(K107)&gt;0,OR(NOT(ISTEXT(K107)),LEN(TRIM(K107))=0)),AND(LEN(L107)&gt;0,OR(NOT(ISTEXT(L107)),LEN(TRIM(L107))=0)),AND(LEN(M107)&gt;0,OR(NOT(ISTEXT(M107)),LEN(TRIM(M107))=0))),"Перевірте текст",IF(OR(AND(LEN(B107)&gt;0,'Налаштування'!J7&lt;&gt;"Готово"),AND(LEN(C107)&gt;0,'Налаштування'!J8&lt;&gt;"Готово"),AND(LEN(D107)&gt;0,'Налаштування'!J9&lt;&gt;"Готово"),AND(LEN(E107)&gt;0,'Налаштування'!J10&lt;&gt;"Готово"),AND(LEN(F107)&gt;0,'Налаштування'!J11&lt;&gt;"Готово"),AND(LEN(G107)&gt;0,'Налаштування'!J12&lt;&gt;"Готово"),AND(LEN(H107)&gt;0,'Налаштування'!J13&lt;&gt;"Готово"),AND(LEN(I107)&gt;0,'Налаштування'!J14&lt;&gt;"Готово"),AND(LEN(J107)&gt;0,'Налаштування'!J15&lt;&gt;"Готово"),AND(LEN(K107)&gt;0,'Налаштування'!J16&lt;&gt;"Готово"),AND(LEN(L107)&gt;0,'Налаштування'!J17&lt;&gt;"Готово"),AND(LEN(M107)&gt;0,'Налаштування'!J18&lt;&gt;"Готово")),"Відділ не налаштовано","Готово"))))</x:f>
      </x:c>
    </x:row>
    <x:row r="108" ht="36" customHeight="1">
      <x:c r="A108" s="14" t="n">
        <x:f>IF('Налаштування'!$C$4&lt;&gt;"Готово","",IF(YEAR(DATE('Налаштування'!$B$4,1,102))='Налаштування'!$B$4,DATE('Налаштування'!$B$4,1,102),""))</x:f>
        <x:v>46124</x:v>
      </x:c>
      <x:c r="B108" s="11"/>
      <x:c r="C108" s="11"/>
      <x:c r="D108" s="11"/>
      <x:c r="E108" s="11"/>
      <x:c r="F108" s="11"/>
      <x:c r="G108" s="11"/>
      <x:c r="H108" s="11"/>
      <x:c r="I108" s="11"/>
      <x:c r="J108" s="11"/>
      <x:c r="K108" s="11"/>
      <x:c r="L108" s="11"/>
      <x:c r="M108" s="11"/>
      <x:c r="N108" s="9" t="str">
        <x:f>IF(COUNTA(B108:M108)=0,"",IF(A108="","Дата поза роком",IF(OR(AND(LEN(B108)&gt;0,OR(NOT(ISTEXT(B108)),LEN(TRIM(B108))=0)),AND(LEN(C108)&gt;0,OR(NOT(ISTEXT(C108)),LEN(TRIM(C108))=0)),AND(LEN(D108)&gt;0,OR(NOT(ISTEXT(D108)),LEN(TRIM(D108))=0)),AND(LEN(E108)&gt;0,OR(NOT(ISTEXT(E108)),LEN(TRIM(E108))=0)),AND(LEN(F108)&gt;0,OR(NOT(ISTEXT(F108)),LEN(TRIM(F108))=0)),AND(LEN(G108)&gt;0,OR(NOT(ISTEXT(G108)),LEN(TRIM(G108))=0)),AND(LEN(H108)&gt;0,OR(NOT(ISTEXT(H108)),LEN(TRIM(H108))=0)),AND(LEN(I108)&gt;0,OR(NOT(ISTEXT(I108)),LEN(TRIM(I108))=0)),AND(LEN(J108)&gt;0,OR(NOT(ISTEXT(J108)),LEN(TRIM(J108))=0)),AND(LEN(K108)&gt;0,OR(NOT(ISTEXT(K108)),LEN(TRIM(K108))=0)),AND(LEN(L108)&gt;0,OR(NOT(ISTEXT(L108)),LEN(TRIM(L108))=0)),AND(LEN(M108)&gt;0,OR(NOT(ISTEXT(M108)),LEN(TRIM(M108))=0))),"Перевірте текст",IF(OR(AND(LEN(B108)&gt;0,'Налаштування'!J7&lt;&gt;"Готово"),AND(LEN(C108)&gt;0,'Налаштування'!J8&lt;&gt;"Готово"),AND(LEN(D108)&gt;0,'Налаштування'!J9&lt;&gt;"Готово"),AND(LEN(E108)&gt;0,'Налаштування'!J10&lt;&gt;"Готово"),AND(LEN(F108)&gt;0,'Налаштування'!J11&lt;&gt;"Готово"),AND(LEN(G108)&gt;0,'Налаштування'!J12&lt;&gt;"Готово"),AND(LEN(H108)&gt;0,'Налаштування'!J13&lt;&gt;"Готово"),AND(LEN(I108)&gt;0,'Налаштування'!J14&lt;&gt;"Готово"),AND(LEN(J108)&gt;0,'Налаштування'!J15&lt;&gt;"Готово"),AND(LEN(K108)&gt;0,'Налаштування'!J16&lt;&gt;"Готово"),AND(LEN(L108)&gt;0,'Налаштування'!J17&lt;&gt;"Готово"),AND(LEN(M108)&gt;0,'Налаштування'!J18&lt;&gt;"Готово")),"Відділ не налаштовано","Готово"))))</x:f>
      </x:c>
    </x:row>
    <x:row r="109" ht="36" customHeight="1">
      <x:c r="A109" s="14" t="n">
        <x:f>IF('Налаштування'!$C$4&lt;&gt;"Готово","",IF(YEAR(DATE('Налаштування'!$B$4,1,103))='Налаштування'!$B$4,DATE('Налаштування'!$B$4,1,103),""))</x:f>
        <x:v>46125</x:v>
      </x:c>
      <x:c r="B109" s="11"/>
      <x:c r="C109" s="11"/>
      <x:c r="D109" s="11"/>
      <x:c r="E109" s="11"/>
      <x:c r="F109" s="11"/>
      <x:c r="G109" s="11"/>
      <x:c r="H109" s="11"/>
      <x:c r="I109" s="11"/>
      <x:c r="J109" s="11"/>
      <x:c r="K109" s="11"/>
      <x:c r="L109" s="11"/>
      <x:c r="M109" s="11"/>
      <x:c r="N109" s="9" t="str">
        <x:f>IF(COUNTA(B109:M109)=0,"",IF(A109="","Дата поза роком",IF(OR(AND(LEN(B109)&gt;0,OR(NOT(ISTEXT(B109)),LEN(TRIM(B109))=0)),AND(LEN(C109)&gt;0,OR(NOT(ISTEXT(C109)),LEN(TRIM(C109))=0)),AND(LEN(D109)&gt;0,OR(NOT(ISTEXT(D109)),LEN(TRIM(D109))=0)),AND(LEN(E109)&gt;0,OR(NOT(ISTEXT(E109)),LEN(TRIM(E109))=0)),AND(LEN(F109)&gt;0,OR(NOT(ISTEXT(F109)),LEN(TRIM(F109))=0)),AND(LEN(G109)&gt;0,OR(NOT(ISTEXT(G109)),LEN(TRIM(G109))=0)),AND(LEN(H109)&gt;0,OR(NOT(ISTEXT(H109)),LEN(TRIM(H109))=0)),AND(LEN(I109)&gt;0,OR(NOT(ISTEXT(I109)),LEN(TRIM(I109))=0)),AND(LEN(J109)&gt;0,OR(NOT(ISTEXT(J109)),LEN(TRIM(J109))=0)),AND(LEN(K109)&gt;0,OR(NOT(ISTEXT(K109)),LEN(TRIM(K109))=0)),AND(LEN(L109)&gt;0,OR(NOT(ISTEXT(L109)),LEN(TRIM(L109))=0)),AND(LEN(M109)&gt;0,OR(NOT(ISTEXT(M109)),LEN(TRIM(M109))=0))),"Перевірте текст",IF(OR(AND(LEN(B109)&gt;0,'Налаштування'!J7&lt;&gt;"Готово"),AND(LEN(C109)&gt;0,'Налаштування'!J8&lt;&gt;"Готово"),AND(LEN(D109)&gt;0,'Налаштування'!J9&lt;&gt;"Готово"),AND(LEN(E109)&gt;0,'Налаштування'!J10&lt;&gt;"Готово"),AND(LEN(F109)&gt;0,'Налаштування'!J11&lt;&gt;"Готово"),AND(LEN(G109)&gt;0,'Налаштування'!J12&lt;&gt;"Готово"),AND(LEN(H109)&gt;0,'Налаштування'!J13&lt;&gt;"Готово"),AND(LEN(I109)&gt;0,'Налаштування'!J14&lt;&gt;"Готово"),AND(LEN(J109)&gt;0,'Налаштування'!J15&lt;&gt;"Готово"),AND(LEN(K109)&gt;0,'Налаштування'!J16&lt;&gt;"Готово"),AND(LEN(L109)&gt;0,'Налаштування'!J17&lt;&gt;"Готово"),AND(LEN(M109)&gt;0,'Налаштування'!J18&lt;&gt;"Готово")),"Відділ не налаштовано","Готово"))))</x:f>
      </x:c>
    </x:row>
    <x:row r="110" ht="36" customHeight="1">
      <x:c r="A110" s="14" t="n">
        <x:f>IF('Налаштування'!$C$4&lt;&gt;"Готово","",IF(YEAR(DATE('Налаштування'!$B$4,1,104))='Налаштування'!$B$4,DATE('Налаштування'!$B$4,1,104),""))</x:f>
        <x:v>46126</x:v>
      </x:c>
      <x:c r="B110" s="11"/>
      <x:c r="C110" s="11"/>
      <x:c r="D110" s="11"/>
      <x:c r="E110" s="11"/>
      <x:c r="F110" s="11"/>
      <x:c r="G110" s="11"/>
      <x:c r="H110" s="11"/>
      <x:c r="I110" s="11"/>
      <x:c r="J110" s="11"/>
      <x:c r="K110" s="11"/>
      <x:c r="L110" s="11"/>
      <x:c r="M110" s="11"/>
      <x:c r="N110" s="9" t="str">
        <x:f>IF(COUNTA(B110:M110)=0,"",IF(A110="","Дата поза роком",IF(OR(AND(LEN(B110)&gt;0,OR(NOT(ISTEXT(B110)),LEN(TRIM(B110))=0)),AND(LEN(C110)&gt;0,OR(NOT(ISTEXT(C110)),LEN(TRIM(C110))=0)),AND(LEN(D110)&gt;0,OR(NOT(ISTEXT(D110)),LEN(TRIM(D110))=0)),AND(LEN(E110)&gt;0,OR(NOT(ISTEXT(E110)),LEN(TRIM(E110))=0)),AND(LEN(F110)&gt;0,OR(NOT(ISTEXT(F110)),LEN(TRIM(F110))=0)),AND(LEN(G110)&gt;0,OR(NOT(ISTEXT(G110)),LEN(TRIM(G110))=0)),AND(LEN(H110)&gt;0,OR(NOT(ISTEXT(H110)),LEN(TRIM(H110))=0)),AND(LEN(I110)&gt;0,OR(NOT(ISTEXT(I110)),LEN(TRIM(I110))=0)),AND(LEN(J110)&gt;0,OR(NOT(ISTEXT(J110)),LEN(TRIM(J110))=0)),AND(LEN(K110)&gt;0,OR(NOT(ISTEXT(K110)),LEN(TRIM(K110))=0)),AND(LEN(L110)&gt;0,OR(NOT(ISTEXT(L110)),LEN(TRIM(L110))=0)),AND(LEN(M110)&gt;0,OR(NOT(ISTEXT(M110)),LEN(TRIM(M110))=0))),"Перевірте текст",IF(OR(AND(LEN(B110)&gt;0,'Налаштування'!J7&lt;&gt;"Готово"),AND(LEN(C110)&gt;0,'Налаштування'!J8&lt;&gt;"Готово"),AND(LEN(D110)&gt;0,'Налаштування'!J9&lt;&gt;"Готово"),AND(LEN(E110)&gt;0,'Налаштування'!J10&lt;&gt;"Готово"),AND(LEN(F110)&gt;0,'Налаштування'!J11&lt;&gt;"Готово"),AND(LEN(G110)&gt;0,'Налаштування'!J12&lt;&gt;"Готово"),AND(LEN(H110)&gt;0,'Налаштування'!J13&lt;&gt;"Готово"),AND(LEN(I110)&gt;0,'Налаштування'!J14&lt;&gt;"Готово"),AND(LEN(J110)&gt;0,'Налаштування'!J15&lt;&gt;"Готово"),AND(LEN(K110)&gt;0,'Налаштування'!J16&lt;&gt;"Готово"),AND(LEN(L110)&gt;0,'Налаштування'!J17&lt;&gt;"Готово"),AND(LEN(M110)&gt;0,'Налаштування'!J18&lt;&gt;"Готово")),"Відділ не налаштовано","Готово"))))</x:f>
      </x:c>
    </x:row>
    <x:row r="111" ht="36" customHeight="1">
      <x:c r="A111" s="14" t="n">
        <x:f>IF('Налаштування'!$C$4&lt;&gt;"Готово","",IF(YEAR(DATE('Налаштування'!$B$4,1,105))='Налаштування'!$B$4,DATE('Налаштування'!$B$4,1,105),""))</x:f>
        <x:v>46127</x:v>
      </x:c>
      <x:c r="B111" s="11"/>
      <x:c r="C111" s="11"/>
      <x:c r="D111" s="11"/>
      <x:c r="E111" s="11"/>
      <x:c r="F111" s="11"/>
      <x:c r="G111" s="11"/>
      <x:c r="H111" s="11"/>
      <x:c r="I111" s="11"/>
      <x:c r="J111" s="11"/>
      <x:c r="K111" s="11"/>
      <x:c r="L111" s="11"/>
      <x:c r="M111" s="11"/>
      <x:c r="N111" s="9" t="str">
        <x:f>IF(COUNTA(B111:M111)=0,"",IF(A111="","Дата поза роком",IF(OR(AND(LEN(B111)&gt;0,OR(NOT(ISTEXT(B111)),LEN(TRIM(B111))=0)),AND(LEN(C111)&gt;0,OR(NOT(ISTEXT(C111)),LEN(TRIM(C111))=0)),AND(LEN(D111)&gt;0,OR(NOT(ISTEXT(D111)),LEN(TRIM(D111))=0)),AND(LEN(E111)&gt;0,OR(NOT(ISTEXT(E111)),LEN(TRIM(E111))=0)),AND(LEN(F111)&gt;0,OR(NOT(ISTEXT(F111)),LEN(TRIM(F111))=0)),AND(LEN(G111)&gt;0,OR(NOT(ISTEXT(G111)),LEN(TRIM(G111))=0)),AND(LEN(H111)&gt;0,OR(NOT(ISTEXT(H111)),LEN(TRIM(H111))=0)),AND(LEN(I111)&gt;0,OR(NOT(ISTEXT(I111)),LEN(TRIM(I111))=0)),AND(LEN(J111)&gt;0,OR(NOT(ISTEXT(J111)),LEN(TRIM(J111))=0)),AND(LEN(K111)&gt;0,OR(NOT(ISTEXT(K111)),LEN(TRIM(K111))=0)),AND(LEN(L111)&gt;0,OR(NOT(ISTEXT(L111)),LEN(TRIM(L111))=0)),AND(LEN(M111)&gt;0,OR(NOT(ISTEXT(M111)),LEN(TRIM(M111))=0))),"Перевірте текст",IF(OR(AND(LEN(B111)&gt;0,'Налаштування'!J7&lt;&gt;"Готово"),AND(LEN(C111)&gt;0,'Налаштування'!J8&lt;&gt;"Готово"),AND(LEN(D111)&gt;0,'Налаштування'!J9&lt;&gt;"Готово"),AND(LEN(E111)&gt;0,'Налаштування'!J10&lt;&gt;"Готово"),AND(LEN(F111)&gt;0,'Налаштування'!J11&lt;&gt;"Готово"),AND(LEN(G111)&gt;0,'Налаштування'!J12&lt;&gt;"Готово"),AND(LEN(H111)&gt;0,'Налаштування'!J13&lt;&gt;"Готово"),AND(LEN(I111)&gt;0,'Налаштування'!J14&lt;&gt;"Готово"),AND(LEN(J111)&gt;0,'Налаштування'!J15&lt;&gt;"Готово"),AND(LEN(K111)&gt;0,'Налаштування'!J16&lt;&gt;"Готово"),AND(LEN(L111)&gt;0,'Налаштування'!J17&lt;&gt;"Готово"),AND(LEN(M111)&gt;0,'Налаштування'!J18&lt;&gt;"Готово")),"Відділ не налаштовано","Готово"))))</x:f>
      </x:c>
    </x:row>
    <x:row r="112" ht="36" customHeight="1">
      <x:c r="A112" s="14" t="n">
        <x:f>IF('Налаштування'!$C$4&lt;&gt;"Готово","",IF(YEAR(DATE('Налаштування'!$B$4,1,106))='Налаштування'!$B$4,DATE('Налаштування'!$B$4,1,106),""))</x:f>
        <x:v>46128</x:v>
      </x:c>
      <x:c r="B112" s="11"/>
      <x:c r="C112" s="11"/>
      <x:c r="D112" s="11"/>
      <x:c r="E112" s="11"/>
      <x:c r="F112" s="11"/>
      <x:c r="G112" s="11"/>
      <x:c r="H112" s="11"/>
      <x:c r="I112" s="11"/>
      <x:c r="J112" s="11"/>
      <x:c r="K112" s="11"/>
      <x:c r="L112" s="11"/>
      <x:c r="M112" s="11"/>
      <x:c r="N112" s="9" t="str">
        <x:f>IF(COUNTA(B112:M112)=0,"",IF(A112="","Дата поза роком",IF(OR(AND(LEN(B112)&gt;0,OR(NOT(ISTEXT(B112)),LEN(TRIM(B112))=0)),AND(LEN(C112)&gt;0,OR(NOT(ISTEXT(C112)),LEN(TRIM(C112))=0)),AND(LEN(D112)&gt;0,OR(NOT(ISTEXT(D112)),LEN(TRIM(D112))=0)),AND(LEN(E112)&gt;0,OR(NOT(ISTEXT(E112)),LEN(TRIM(E112))=0)),AND(LEN(F112)&gt;0,OR(NOT(ISTEXT(F112)),LEN(TRIM(F112))=0)),AND(LEN(G112)&gt;0,OR(NOT(ISTEXT(G112)),LEN(TRIM(G112))=0)),AND(LEN(H112)&gt;0,OR(NOT(ISTEXT(H112)),LEN(TRIM(H112))=0)),AND(LEN(I112)&gt;0,OR(NOT(ISTEXT(I112)),LEN(TRIM(I112))=0)),AND(LEN(J112)&gt;0,OR(NOT(ISTEXT(J112)),LEN(TRIM(J112))=0)),AND(LEN(K112)&gt;0,OR(NOT(ISTEXT(K112)),LEN(TRIM(K112))=0)),AND(LEN(L112)&gt;0,OR(NOT(ISTEXT(L112)),LEN(TRIM(L112))=0)),AND(LEN(M112)&gt;0,OR(NOT(ISTEXT(M112)),LEN(TRIM(M112))=0))),"Перевірте текст",IF(OR(AND(LEN(B112)&gt;0,'Налаштування'!J7&lt;&gt;"Готово"),AND(LEN(C112)&gt;0,'Налаштування'!J8&lt;&gt;"Готово"),AND(LEN(D112)&gt;0,'Налаштування'!J9&lt;&gt;"Готово"),AND(LEN(E112)&gt;0,'Налаштування'!J10&lt;&gt;"Готово"),AND(LEN(F112)&gt;0,'Налаштування'!J11&lt;&gt;"Готово"),AND(LEN(G112)&gt;0,'Налаштування'!J12&lt;&gt;"Готово"),AND(LEN(H112)&gt;0,'Налаштування'!J13&lt;&gt;"Готово"),AND(LEN(I112)&gt;0,'Налаштування'!J14&lt;&gt;"Готово"),AND(LEN(J112)&gt;0,'Налаштування'!J15&lt;&gt;"Готово"),AND(LEN(K112)&gt;0,'Налаштування'!J16&lt;&gt;"Готово"),AND(LEN(L112)&gt;0,'Налаштування'!J17&lt;&gt;"Готово"),AND(LEN(M112)&gt;0,'Налаштування'!J18&lt;&gt;"Готово")),"Відділ не налаштовано","Готово"))))</x:f>
      </x:c>
    </x:row>
    <x:row r="113" ht="36" customHeight="1">
      <x:c r="A113" s="14" t="n">
        <x:f>IF('Налаштування'!$C$4&lt;&gt;"Готово","",IF(YEAR(DATE('Налаштування'!$B$4,1,107))='Налаштування'!$B$4,DATE('Налаштування'!$B$4,1,107),""))</x:f>
        <x:v>46129</x:v>
      </x:c>
      <x:c r="B113" s="11"/>
      <x:c r="C113" s="11"/>
      <x:c r="D113" s="11"/>
      <x:c r="E113" s="11"/>
      <x:c r="F113" s="11"/>
      <x:c r="G113" s="11"/>
      <x:c r="H113" s="11"/>
      <x:c r="I113" s="11"/>
      <x:c r="J113" s="11"/>
      <x:c r="K113" s="11"/>
      <x:c r="L113" s="11"/>
      <x:c r="M113" s="11"/>
      <x:c r="N113" s="9" t="str">
        <x:f>IF(COUNTA(B113:M113)=0,"",IF(A113="","Дата поза роком",IF(OR(AND(LEN(B113)&gt;0,OR(NOT(ISTEXT(B113)),LEN(TRIM(B113))=0)),AND(LEN(C113)&gt;0,OR(NOT(ISTEXT(C113)),LEN(TRIM(C113))=0)),AND(LEN(D113)&gt;0,OR(NOT(ISTEXT(D113)),LEN(TRIM(D113))=0)),AND(LEN(E113)&gt;0,OR(NOT(ISTEXT(E113)),LEN(TRIM(E113))=0)),AND(LEN(F113)&gt;0,OR(NOT(ISTEXT(F113)),LEN(TRIM(F113))=0)),AND(LEN(G113)&gt;0,OR(NOT(ISTEXT(G113)),LEN(TRIM(G113))=0)),AND(LEN(H113)&gt;0,OR(NOT(ISTEXT(H113)),LEN(TRIM(H113))=0)),AND(LEN(I113)&gt;0,OR(NOT(ISTEXT(I113)),LEN(TRIM(I113))=0)),AND(LEN(J113)&gt;0,OR(NOT(ISTEXT(J113)),LEN(TRIM(J113))=0)),AND(LEN(K113)&gt;0,OR(NOT(ISTEXT(K113)),LEN(TRIM(K113))=0)),AND(LEN(L113)&gt;0,OR(NOT(ISTEXT(L113)),LEN(TRIM(L113))=0)),AND(LEN(M113)&gt;0,OR(NOT(ISTEXT(M113)),LEN(TRIM(M113))=0))),"Перевірте текст",IF(OR(AND(LEN(B113)&gt;0,'Налаштування'!J7&lt;&gt;"Готово"),AND(LEN(C113)&gt;0,'Налаштування'!J8&lt;&gt;"Готово"),AND(LEN(D113)&gt;0,'Налаштування'!J9&lt;&gt;"Готово"),AND(LEN(E113)&gt;0,'Налаштування'!J10&lt;&gt;"Готово"),AND(LEN(F113)&gt;0,'Налаштування'!J11&lt;&gt;"Готово"),AND(LEN(G113)&gt;0,'Налаштування'!J12&lt;&gt;"Готово"),AND(LEN(H113)&gt;0,'Налаштування'!J13&lt;&gt;"Готово"),AND(LEN(I113)&gt;0,'Налаштування'!J14&lt;&gt;"Готово"),AND(LEN(J113)&gt;0,'Налаштування'!J15&lt;&gt;"Готово"),AND(LEN(K113)&gt;0,'Налаштування'!J16&lt;&gt;"Готово"),AND(LEN(L113)&gt;0,'Налаштування'!J17&lt;&gt;"Готово"),AND(LEN(M113)&gt;0,'Налаштування'!J18&lt;&gt;"Готово")),"Відділ не налаштовано","Готово"))))</x:f>
      </x:c>
    </x:row>
    <x:row r="114" ht="36" customHeight="1">
      <x:c r="A114" s="14" t="n">
        <x:f>IF('Налаштування'!$C$4&lt;&gt;"Готово","",IF(YEAR(DATE('Налаштування'!$B$4,1,108))='Налаштування'!$B$4,DATE('Налаштування'!$B$4,1,108),""))</x:f>
        <x:v>46130</x:v>
      </x:c>
      <x:c r="B114" s="11"/>
      <x:c r="C114" s="11"/>
      <x:c r="D114" s="11"/>
      <x:c r="E114" s="11"/>
      <x:c r="F114" s="11"/>
      <x:c r="G114" s="11"/>
      <x:c r="H114" s="11"/>
      <x:c r="I114" s="11"/>
      <x:c r="J114" s="11"/>
      <x:c r="K114" s="11"/>
      <x:c r="L114" s="11"/>
      <x:c r="M114" s="11"/>
      <x:c r="N114" s="9" t="str">
        <x:f>IF(COUNTA(B114:M114)=0,"",IF(A114="","Дата поза роком",IF(OR(AND(LEN(B114)&gt;0,OR(NOT(ISTEXT(B114)),LEN(TRIM(B114))=0)),AND(LEN(C114)&gt;0,OR(NOT(ISTEXT(C114)),LEN(TRIM(C114))=0)),AND(LEN(D114)&gt;0,OR(NOT(ISTEXT(D114)),LEN(TRIM(D114))=0)),AND(LEN(E114)&gt;0,OR(NOT(ISTEXT(E114)),LEN(TRIM(E114))=0)),AND(LEN(F114)&gt;0,OR(NOT(ISTEXT(F114)),LEN(TRIM(F114))=0)),AND(LEN(G114)&gt;0,OR(NOT(ISTEXT(G114)),LEN(TRIM(G114))=0)),AND(LEN(H114)&gt;0,OR(NOT(ISTEXT(H114)),LEN(TRIM(H114))=0)),AND(LEN(I114)&gt;0,OR(NOT(ISTEXT(I114)),LEN(TRIM(I114))=0)),AND(LEN(J114)&gt;0,OR(NOT(ISTEXT(J114)),LEN(TRIM(J114))=0)),AND(LEN(K114)&gt;0,OR(NOT(ISTEXT(K114)),LEN(TRIM(K114))=0)),AND(LEN(L114)&gt;0,OR(NOT(ISTEXT(L114)),LEN(TRIM(L114))=0)),AND(LEN(M114)&gt;0,OR(NOT(ISTEXT(M114)),LEN(TRIM(M114))=0))),"Перевірте текст",IF(OR(AND(LEN(B114)&gt;0,'Налаштування'!J7&lt;&gt;"Готово"),AND(LEN(C114)&gt;0,'Налаштування'!J8&lt;&gt;"Готово"),AND(LEN(D114)&gt;0,'Налаштування'!J9&lt;&gt;"Готово"),AND(LEN(E114)&gt;0,'Налаштування'!J10&lt;&gt;"Готово"),AND(LEN(F114)&gt;0,'Налаштування'!J11&lt;&gt;"Готово"),AND(LEN(G114)&gt;0,'Налаштування'!J12&lt;&gt;"Готово"),AND(LEN(H114)&gt;0,'Налаштування'!J13&lt;&gt;"Готово"),AND(LEN(I114)&gt;0,'Налаштування'!J14&lt;&gt;"Готово"),AND(LEN(J114)&gt;0,'Налаштування'!J15&lt;&gt;"Готово"),AND(LEN(K114)&gt;0,'Налаштування'!J16&lt;&gt;"Готово"),AND(LEN(L114)&gt;0,'Налаштування'!J17&lt;&gt;"Готово"),AND(LEN(M114)&gt;0,'Налаштування'!J18&lt;&gt;"Готово")),"Відділ не налаштовано","Готово"))))</x:f>
      </x:c>
    </x:row>
    <x:row r="115" ht="36" customHeight="1">
      <x:c r="A115" s="14" t="n">
        <x:f>IF('Налаштування'!$C$4&lt;&gt;"Готово","",IF(YEAR(DATE('Налаштування'!$B$4,1,109))='Налаштування'!$B$4,DATE('Налаштування'!$B$4,1,109),""))</x:f>
        <x:v>46131</x:v>
      </x:c>
      <x:c r="B115" s="11"/>
      <x:c r="C115" s="11"/>
      <x:c r="D115" s="11"/>
      <x:c r="E115" s="11"/>
      <x:c r="F115" s="11"/>
      <x:c r="G115" s="11"/>
      <x:c r="H115" s="11"/>
      <x:c r="I115" s="11"/>
      <x:c r="J115" s="11"/>
      <x:c r="K115" s="11"/>
      <x:c r="L115" s="11"/>
      <x:c r="M115" s="11"/>
      <x:c r="N115" s="9" t="str">
        <x:f>IF(COUNTA(B115:M115)=0,"",IF(A115="","Дата поза роком",IF(OR(AND(LEN(B115)&gt;0,OR(NOT(ISTEXT(B115)),LEN(TRIM(B115))=0)),AND(LEN(C115)&gt;0,OR(NOT(ISTEXT(C115)),LEN(TRIM(C115))=0)),AND(LEN(D115)&gt;0,OR(NOT(ISTEXT(D115)),LEN(TRIM(D115))=0)),AND(LEN(E115)&gt;0,OR(NOT(ISTEXT(E115)),LEN(TRIM(E115))=0)),AND(LEN(F115)&gt;0,OR(NOT(ISTEXT(F115)),LEN(TRIM(F115))=0)),AND(LEN(G115)&gt;0,OR(NOT(ISTEXT(G115)),LEN(TRIM(G115))=0)),AND(LEN(H115)&gt;0,OR(NOT(ISTEXT(H115)),LEN(TRIM(H115))=0)),AND(LEN(I115)&gt;0,OR(NOT(ISTEXT(I115)),LEN(TRIM(I115))=0)),AND(LEN(J115)&gt;0,OR(NOT(ISTEXT(J115)),LEN(TRIM(J115))=0)),AND(LEN(K115)&gt;0,OR(NOT(ISTEXT(K115)),LEN(TRIM(K115))=0)),AND(LEN(L115)&gt;0,OR(NOT(ISTEXT(L115)),LEN(TRIM(L115))=0)),AND(LEN(M115)&gt;0,OR(NOT(ISTEXT(M115)),LEN(TRIM(M115))=0))),"Перевірте текст",IF(OR(AND(LEN(B115)&gt;0,'Налаштування'!J7&lt;&gt;"Готово"),AND(LEN(C115)&gt;0,'Налаштування'!J8&lt;&gt;"Готово"),AND(LEN(D115)&gt;0,'Налаштування'!J9&lt;&gt;"Готово"),AND(LEN(E115)&gt;0,'Налаштування'!J10&lt;&gt;"Готово"),AND(LEN(F115)&gt;0,'Налаштування'!J11&lt;&gt;"Готово"),AND(LEN(G115)&gt;0,'Налаштування'!J12&lt;&gt;"Готово"),AND(LEN(H115)&gt;0,'Налаштування'!J13&lt;&gt;"Готово"),AND(LEN(I115)&gt;0,'Налаштування'!J14&lt;&gt;"Готово"),AND(LEN(J115)&gt;0,'Налаштування'!J15&lt;&gt;"Готово"),AND(LEN(K115)&gt;0,'Налаштування'!J16&lt;&gt;"Готово"),AND(LEN(L115)&gt;0,'Налаштування'!J17&lt;&gt;"Готово"),AND(LEN(M115)&gt;0,'Налаштування'!J18&lt;&gt;"Готово")),"Відділ не налаштовано","Готово"))))</x:f>
      </x:c>
    </x:row>
    <x:row r="116" ht="36" customHeight="1">
      <x:c r="A116" s="14" t="n">
        <x:f>IF('Налаштування'!$C$4&lt;&gt;"Готово","",IF(YEAR(DATE('Налаштування'!$B$4,1,110))='Налаштування'!$B$4,DATE('Налаштування'!$B$4,1,110),""))</x:f>
        <x:v>46132</x:v>
      </x:c>
      <x:c r="B116" s="11"/>
      <x:c r="C116" s="11"/>
      <x:c r="D116" s="11"/>
      <x:c r="E116" s="11"/>
      <x:c r="F116" s="11"/>
      <x:c r="G116" s="11"/>
      <x:c r="H116" s="11"/>
      <x:c r="I116" s="11"/>
      <x:c r="J116" s="11"/>
      <x:c r="K116" s="11"/>
      <x:c r="L116" s="11"/>
      <x:c r="M116" s="11"/>
      <x:c r="N116" s="9" t="str">
        <x:f>IF(COUNTA(B116:M116)=0,"",IF(A116="","Дата поза роком",IF(OR(AND(LEN(B116)&gt;0,OR(NOT(ISTEXT(B116)),LEN(TRIM(B116))=0)),AND(LEN(C116)&gt;0,OR(NOT(ISTEXT(C116)),LEN(TRIM(C116))=0)),AND(LEN(D116)&gt;0,OR(NOT(ISTEXT(D116)),LEN(TRIM(D116))=0)),AND(LEN(E116)&gt;0,OR(NOT(ISTEXT(E116)),LEN(TRIM(E116))=0)),AND(LEN(F116)&gt;0,OR(NOT(ISTEXT(F116)),LEN(TRIM(F116))=0)),AND(LEN(G116)&gt;0,OR(NOT(ISTEXT(G116)),LEN(TRIM(G116))=0)),AND(LEN(H116)&gt;0,OR(NOT(ISTEXT(H116)),LEN(TRIM(H116))=0)),AND(LEN(I116)&gt;0,OR(NOT(ISTEXT(I116)),LEN(TRIM(I116))=0)),AND(LEN(J116)&gt;0,OR(NOT(ISTEXT(J116)),LEN(TRIM(J116))=0)),AND(LEN(K116)&gt;0,OR(NOT(ISTEXT(K116)),LEN(TRIM(K116))=0)),AND(LEN(L116)&gt;0,OR(NOT(ISTEXT(L116)),LEN(TRIM(L116))=0)),AND(LEN(M116)&gt;0,OR(NOT(ISTEXT(M116)),LEN(TRIM(M116))=0))),"Перевірте текст",IF(OR(AND(LEN(B116)&gt;0,'Налаштування'!J7&lt;&gt;"Готово"),AND(LEN(C116)&gt;0,'Налаштування'!J8&lt;&gt;"Готово"),AND(LEN(D116)&gt;0,'Налаштування'!J9&lt;&gt;"Готово"),AND(LEN(E116)&gt;0,'Налаштування'!J10&lt;&gt;"Готово"),AND(LEN(F116)&gt;0,'Налаштування'!J11&lt;&gt;"Готово"),AND(LEN(G116)&gt;0,'Налаштування'!J12&lt;&gt;"Готово"),AND(LEN(H116)&gt;0,'Налаштування'!J13&lt;&gt;"Готово"),AND(LEN(I116)&gt;0,'Налаштування'!J14&lt;&gt;"Готово"),AND(LEN(J116)&gt;0,'Налаштування'!J15&lt;&gt;"Готово"),AND(LEN(K116)&gt;0,'Налаштування'!J16&lt;&gt;"Готово"),AND(LEN(L116)&gt;0,'Налаштування'!J17&lt;&gt;"Готово"),AND(LEN(M116)&gt;0,'Налаштування'!J18&lt;&gt;"Готово")),"Відділ не налаштовано","Готово"))))</x:f>
      </x:c>
    </x:row>
    <x:row r="117" ht="36" customHeight="1">
      <x:c r="A117" s="14" t="n">
        <x:f>IF('Налаштування'!$C$4&lt;&gt;"Готово","",IF(YEAR(DATE('Налаштування'!$B$4,1,111))='Налаштування'!$B$4,DATE('Налаштування'!$B$4,1,111),""))</x:f>
        <x:v>46133</x:v>
      </x:c>
      <x:c r="B117" s="11"/>
      <x:c r="C117" s="11"/>
      <x:c r="D117" s="11"/>
      <x:c r="E117" s="11"/>
      <x:c r="F117" s="11"/>
      <x:c r="G117" s="11"/>
      <x:c r="H117" s="11"/>
      <x:c r="I117" s="11"/>
      <x:c r="J117" s="11"/>
      <x:c r="K117" s="11"/>
      <x:c r="L117" s="11"/>
      <x:c r="M117" s="11"/>
      <x:c r="N117" s="9" t="str">
        <x:f>IF(COUNTA(B117:M117)=0,"",IF(A117="","Дата поза роком",IF(OR(AND(LEN(B117)&gt;0,OR(NOT(ISTEXT(B117)),LEN(TRIM(B117))=0)),AND(LEN(C117)&gt;0,OR(NOT(ISTEXT(C117)),LEN(TRIM(C117))=0)),AND(LEN(D117)&gt;0,OR(NOT(ISTEXT(D117)),LEN(TRIM(D117))=0)),AND(LEN(E117)&gt;0,OR(NOT(ISTEXT(E117)),LEN(TRIM(E117))=0)),AND(LEN(F117)&gt;0,OR(NOT(ISTEXT(F117)),LEN(TRIM(F117))=0)),AND(LEN(G117)&gt;0,OR(NOT(ISTEXT(G117)),LEN(TRIM(G117))=0)),AND(LEN(H117)&gt;0,OR(NOT(ISTEXT(H117)),LEN(TRIM(H117))=0)),AND(LEN(I117)&gt;0,OR(NOT(ISTEXT(I117)),LEN(TRIM(I117))=0)),AND(LEN(J117)&gt;0,OR(NOT(ISTEXT(J117)),LEN(TRIM(J117))=0)),AND(LEN(K117)&gt;0,OR(NOT(ISTEXT(K117)),LEN(TRIM(K117))=0)),AND(LEN(L117)&gt;0,OR(NOT(ISTEXT(L117)),LEN(TRIM(L117))=0)),AND(LEN(M117)&gt;0,OR(NOT(ISTEXT(M117)),LEN(TRIM(M117))=0))),"Перевірте текст",IF(OR(AND(LEN(B117)&gt;0,'Налаштування'!J7&lt;&gt;"Готово"),AND(LEN(C117)&gt;0,'Налаштування'!J8&lt;&gt;"Готово"),AND(LEN(D117)&gt;0,'Налаштування'!J9&lt;&gt;"Готово"),AND(LEN(E117)&gt;0,'Налаштування'!J10&lt;&gt;"Готово"),AND(LEN(F117)&gt;0,'Налаштування'!J11&lt;&gt;"Готово"),AND(LEN(G117)&gt;0,'Налаштування'!J12&lt;&gt;"Готово"),AND(LEN(H117)&gt;0,'Налаштування'!J13&lt;&gt;"Готово"),AND(LEN(I117)&gt;0,'Налаштування'!J14&lt;&gt;"Готово"),AND(LEN(J117)&gt;0,'Налаштування'!J15&lt;&gt;"Готово"),AND(LEN(K117)&gt;0,'Налаштування'!J16&lt;&gt;"Готово"),AND(LEN(L117)&gt;0,'Налаштування'!J17&lt;&gt;"Готово"),AND(LEN(M117)&gt;0,'Налаштування'!J18&lt;&gt;"Готово")),"Відділ не налаштовано","Готово"))))</x:f>
      </x:c>
    </x:row>
    <x:row r="118" ht="36" customHeight="1">
      <x:c r="A118" s="14" t="n">
        <x:f>IF('Налаштування'!$C$4&lt;&gt;"Готово","",IF(YEAR(DATE('Налаштування'!$B$4,1,112))='Налаштування'!$B$4,DATE('Налаштування'!$B$4,1,112),""))</x:f>
        <x:v>46134</x:v>
      </x:c>
      <x:c r="B118" s="11"/>
      <x:c r="C118" s="11"/>
      <x:c r="D118" s="11"/>
      <x:c r="E118" s="11"/>
      <x:c r="F118" s="11"/>
      <x:c r="G118" s="11"/>
      <x:c r="H118" s="11"/>
      <x:c r="I118" s="11"/>
      <x:c r="J118" s="11"/>
      <x:c r="K118" s="11"/>
      <x:c r="L118" s="11"/>
      <x:c r="M118" s="11"/>
      <x:c r="N118" s="9" t="str">
        <x:f>IF(COUNTA(B118:M118)=0,"",IF(A118="","Дата поза роком",IF(OR(AND(LEN(B118)&gt;0,OR(NOT(ISTEXT(B118)),LEN(TRIM(B118))=0)),AND(LEN(C118)&gt;0,OR(NOT(ISTEXT(C118)),LEN(TRIM(C118))=0)),AND(LEN(D118)&gt;0,OR(NOT(ISTEXT(D118)),LEN(TRIM(D118))=0)),AND(LEN(E118)&gt;0,OR(NOT(ISTEXT(E118)),LEN(TRIM(E118))=0)),AND(LEN(F118)&gt;0,OR(NOT(ISTEXT(F118)),LEN(TRIM(F118))=0)),AND(LEN(G118)&gt;0,OR(NOT(ISTEXT(G118)),LEN(TRIM(G118))=0)),AND(LEN(H118)&gt;0,OR(NOT(ISTEXT(H118)),LEN(TRIM(H118))=0)),AND(LEN(I118)&gt;0,OR(NOT(ISTEXT(I118)),LEN(TRIM(I118))=0)),AND(LEN(J118)&gt;0,OR(NOT(ISTEXT(J118)),LEN(TRIM(J118))=0)),AND(LEN(K118)&gt;0,OR(NOT(ISTEXT(K118)),LEN(TRIM(K118))=0)),AND(LEN(L118)&gt;0,OR(NOT(ISTEXT(L118)),LEN(TRIM(L118))=0)),AND(LEN(M118)&gt;0,OR(NOT(ISTEXT(M118)),LEN(TRIM(M118))=0))),"Перевірте текст",IF(OR(AND(LEN(B118)&gt;0,'Налаштування'!J7&lt;&gt;"Готово"),AND(LEN(C118)&gt;0,'Налаштування'!J8&lt;&gt;"Готово"),AND(LEN(D118)&gt;0,'Налаштування'!J9&lt;&gt;"Готово"),AND(LEN(E118)&gt;0,'Налаштування'!J10&lt;&gt;"Готово"),AND(LEN(F118)&gt;0,'Налаштування'!J11&lt;&gt;"Готово"),AND(LEN(G118)&gt;0,'Налаштування'!J12&lt;&gt;"Готово"),AND(LEN(H118)&gt;0,'Налаштування'!J13&lt;&gt;"Готово"),AND(LEN(I118)&gt;0,'Налаштування'!J14&lt;&gt;"Готово"),AND(LEN(J118)&gt;0,'Налаштування'!J15&lt;&gt;"Готово"),AND(LEN(K118)&gt;0,'Налаштування'!J16&lt;&gt;"Готово"),AND(LEN(L118)&gt;0,'Налаштування'!J17&lt;&gt;"Готово"),AND(LEN(M118)&gt;0,'Налаштування'!J18&lt;&gt;"Готово")),"Відділ не налаштовано","Готово"))))</x:f>
      </x:c>
    </x:row>
    <x:row r="119" ht="36" customHeight="1">
      <x:c r="A119" s="14" t="n">
        <x:f>IF('Налаштування'!$C$4&lt;&gt;"Готово","",IF(YEAR(DATE('Налаштування'!$B$4,1,113))='Налаштування'!$B$4,DATE('Налаштування'!$B$4,1,113),""))</x:f>
        <x:v>46135</x:v>
      </x:c>
      <x:c r="B119" s="11"/>
      <x:c r="C119" s="11"/>
      <x:c r="D119" s="11"/>
      <x:c r="E119" s="11"/>
      <x:c r="F119" s="11"/>
      <x:c r="G119" s="11"/>
      <x:c r="H119" s="11"/>
      <x:c r="I119" s="11"/>
      <x:c r="J119" s="11"/>
      <x:c r="K119" s="11"/>
      <x:c r="L119" s="11"/>
      <x:c r="M119" s="11"/>
      <x:c r="N119" s="9" t="str">
        <x:f>IF(COUNTA(B119:M119)=0,"",IF(A119="","Дата поза роком",IF(OR(AND(LEN(B119)&gt;0,OR(NOT(ISTEXT(B119)),LEN(TRIM(B119))=0)),AND(LEN(C119)&gt;0,OR(NOT(ISTEXT(C119)),LEN(TRIM(C119))=0)),AND(LEN(D119)&gt;0,OR(NOT(ISTEXT(D119)),LEN(TRIM(D119))=0)),AND(LEN(E119)&gt;0,OR(NOT(ISTEXT(E119)),LEN(TRIM(E119))=0)),AND(LEN(F119)&gt;0,OR(NOT(ISTEXT(F119)),LEN(TRIM(F119))=0)),AND(LEN(G119)&gt;0,OR(NOT(ISTEXT(G119)),LEN(TRIM(G119))=0)),AND(LEN(H119)&gt;0,OR(NOT(ISTEXT(H119)),LEN(TRIM(H119))=0)),AND(LEN(I119)&gt;0,OR(NOT(ISTEXT(I119)),LEN(TRIM(I119))=0)),AND(LEN(J119)&gt;0,OR(NOT(ISTEXT(J119)),LEN(TRIM(J119))=0)),AND(LEN(K119)&gt;0,OR(NOT(ISTEXT(K119)),LEN(TRIM(K119))=0)),AND(LEN(L119)&gt;0,OR(NOT(ISTEXT(L119)),LEN(TRIM(L119))=0)),AND(LEN(M119)&gt;0,OR(NOT(ISTEXT(M119)),LEN(TRIM(M119))=0))),"Перевірте текст",IF(OR(AND(LEN(B119)&gt;0,'Налаштування'!J7&lt;&gt;"Готово"),AND(LEN(C119)&gt;0,'Налаштування'!J8&lt;&gt;"Готово"),AND(LEN(D119)&gt;0,'Налаштування'!J9&lt;&gt;"Готово"),AND(LEN(E119)&gt;0,'Налаштування'!J10&lt;&gt;"Готово"),AND(LEN(F119)&gt;0,'Налаштування'!J11&lt;&gt;"Готово"),AND(LEN(G119)&gt;0,'Налаштування'!J12&lt;&gt;"Готово"),AND(LEN(H119)&gt;0,'Налаштування'!J13&lt;&gt;"Готово"),AND(LEN(I119)&gt;0,'Налаштування'!J14&lt;&gt;"Готово"),AND(LEN(J119)&gt;0,'Налаштування'!J15&lt;&gt;"Готово"),AND(LEN(K119)&gt;0,'Налаштування'!J16&lt;&gt;"Готово"),AND(LEN(L119)&gt;0,'Налаштування'!J17&lt;&gt;"Готово"),AND(LEN(M119)&gt;0,'Налаштування'!J18&lt;&gt;"Готово")),"Відділ не налаштовано","Готово"))))</x:f>
      </x:c>
    </x:row>
    <x:row r="120" ht="36" customHeight="1">
      <x:c r="A120" s="14" t="n">
        <x:f>IF('Налаштування'!$C$4&lt;&gt;"Готово","",IF(YEAR(DATE('Налаштування'!$B$4,1,114))='Налаштування'!$B$4,DATE('Налаштування'!$B$4,1,114),""))</x:f>
        <x:v>46136</x:v>
      </x:c>
      <x:c r="B120" s="11"/>
      <x:c r="C120" s="11"/>
      <x:c r="D120" s="11"/>
      <x:c r="E120" s="11"/>
      <x:c r="F120" s="11"/>
      <x:c r="G120" s="11"/>
      <x:c r="H120" s="11"/>
      <x:c r="I120" s="11"/>
      <x:c r="J120" s="11"/>
      <x:c r="K120" s="11"/>
      <x:c r="L120" s="11"/>
      <x:c r="M120" s="11"/>
      <x:c r="N120" s="9" t="str">
        <x:f>IF(COUNTA(B120:M120)=0,"",IF(A120="","Дата поза роком",IF(OR(AND(LEN(B120)&gt;0,OR(NOT(ISTEXT(B120)),LEN(TRIM(B120))=0)),AND(LEN(C120)&gt;0,OR(NOT(ISTEXT(C120)),LEN(TRIM(C120))=0)),AND(LEN(D120)&gt;0,OR(NOT(ISTEXT(D120)),LEN(TRIM(D120))=0)),AND(LEN(E120)&gt;0,OR(NOT(ISTEXT(E120)),LEN(TRIM(E120))=0)),AND(LEN(F120)&gt;0,OR(NOT(ISTEXT(F120)),LEN(TRIM(F120))=0)),AND(LEN(G120)&gt;0,OR(NOT(ISTEXT(G120)),LEN(TRIM(G120))=0)),AND(LEN(H120)&gt;0,OR(NOT(ISTEXT(H120)),LEN(TRIM(H120))=0)),AND(LEN(I120)&gt;0,OR(NOT(ISTEXT(I120)),LEN(TRIM(I120))=0)),AND(LEN(J120)&gt;0,OR(NOT(ISTEXT(J120)),LEN(TRIM(J120))=0)),AND(LEN(K120)&gt;0,OR(NOT(ISTEXT(K120)),LEN(TRIM(K120))=0)),AND(LEN(L120)&gt;0,OR(NOT(ISTEXT(L120)),LEN(TRIM(L120))=0)),AND(LEN(M120)&gt;0,OR(NOT(ISTEXT(M120)),LEN(TRIM(M120))=0))),"Перевірте текст",IF(OR(AND(LEN(B120)&gt;0,'Налаштування'!J7&lt;&gt;"Готово"),AND(LEN(C120)&gt;0,'Налаштування'!J8&lt;&gt;"Готово"),AND(LEN(D120)&gt;0,'Налаштування'!J9&lt;&gt;"Готово"),AND(LEN(E120)&gt;0,'Налаштування'!J10&lt;&gt;"Готово"),AND(LEN(F120)&gt;0,'Налаштування'!J11&lt;&gt;"Готово"),AND(LEN(G120)&gt;0,'Налаштування'!J12&lt;&gt;"Готово"),AND(LEN(H120)&gt;0,'Налаштування'!J13&lt;&gt;"Готово"),AND(LEN(I120)&gt;0,'Налаштування'!J14&lt;&gt;"Готово"),AND(LEN(J120)&gt;0,'Налаштування'!J15&lt;&gt;"Готово"),AND(LEN(K120)&gt;0,'Налаштування'!J16&lt;&gt;"Готово"),AND(LEN(L120)&gt;0,'Налаштування'!J17&lt;&gt;"Готово"),AND(LEN(M120)&gt;0,'Налаштування'!J18&lt;&gt;"Готово")),"Відділ не налаштовано","Готово"))))</x:f>
      </x:c>
    </x:row>
    <x:row r="121" ht="36" customHeight="1">
      <x:c r="A121" s="14" t="n">
        <x:f>IF('Налаштування'!$C$4&lt;&gt;"Готово","",IF(YEAR(DATE('Налаштування'!$B$4,1,115))='Налаштування'!$B$4,DATE('Налаштування'!$B$4,1,115),""))</x:f>
        <x:v>46137</x:v>
      </x:c>
      <x:c r="B121" s="11"/>
      <x:c r="C121" s="11"/>
      <x:c r="D121" s="11"/>
      <x:c r="E121" s="11"/>
      <x:c r="F121" s="11"/>
      <x:c r="G121" s="11"/>
      <x:c r="H121" s="11"/>
      <x:c r="I121" s="11"/>
      <x:c r="J121" s="11"/>
      <x:c r="K121" s="11"/>
      <x:c r="L121" s="11"/>
      <x:c r="M121" s="11"/>
      <x:c r="N121" s="9" t="str">
        <x:f>IF(COUNTA(B121:M121)=0,"",IF(A121="","Дата поза роком",IF(OR(AND(LEN(B121)&gt;0,OR(NOT(ISTEXT(B121)),LEN(TRIM(B121))=0)),AND(LEN(C121)&gt;0,OR(NOT(ISTEXT(C121)),LEN(TRIM(C121))=0)),AND(LEN(D121)&gt;0,OR(NOT(ISTEXT(D121)),LEN(TRIM(D121))=0)),AND(LEN(E121)&gt;0,OR(NOT(ISTEXT(E121)),LEN(TRIM(E121))=0)),AND(LEN(F121)&gt;0,OR(NOT(ISTEXT(F121)),LEN(TRIM(F121))=0)),AND(LEN(G121)&gt;0,OR(NOT(ISTEXT(G121)),LEN(TRIM(G121))=0)),AND(LEN(H121)&gt;0,OR(NOT(ISTEXT(H121)),LEN(TRIM(H121))=0)),AND(LEN(I121)&gt;0,OR(NOT(ISTEXT(I121)),LEN(TRIM(I121))=0)),AND(LEN(J121)&gt;0,OR(NOT(ISTEXT(J121)),LEN(TRIM(J121))=0)),AND(LEN(K121)&gt;0,OR(NOT(ISTEXT(K121)),LEN(TRIM(K121))=0)),AND(LEN(L121)&gt;0,OR(NOT(ISTEXT(L121)),LEN(TRIM(L121))=0)),AND(LEN(M121)&gt;0,OR(NOT(ISTEXT(M121)),LEN(TRIM(M121))=0))),"Перевірте текст",IF(OR(AND(LEN(B121)&gt;0,'Налаштування'!J7&lt;&gt;"Готово"),AND(LEN(C121)&gt;0,'Налаштування'!J8&lt;&gt;"Готово"),AND(LEN(D121)&gt;0,'Налаштування'!J9&lt;&gt;"Готово"),AND(LEN(E121)&gt;0,'Налаштування'!J10&lt;&gt;"Готово"),AND(LEN(F121)&gt;0,'Налаштування'!J11&lt;&gt;"Готово"),AND(LEN(G121)&gt;0,'Налаштування'!J12&lt;&gt;"Готово"),AND(LEN(H121)&gt;0,'Налаштування'!J13&lt;&gt;"Готово"),AND(LEN(I121)&gt;0,'Налаштування'!J14&lt;&gt;"Готово"),AND(LEN(J121)&gt;0,'Налаштування'!J15&lt;&gt;"Готово"),AND(LEN(K121)&gt;0,'Налаштування'!J16&lt;&gt;"Готово"),AND(LEN(L121)&gt;0,'Налаштування'!J17&lt;&gt;"Готово"),AND(LEN(M121)&gt;0,'Налаштування'!J18&lt;&gt;"Готово")),"Відділ не налаштовано","Готово"))))</x:f>
      </x:c>
    </x:row>
    <x:row r="122" ht="36" customHeight="1">
      <x:c r="A122" s="14" t="n">
        <x:f>IF('Налаштування'!$C$4&lt;&gt;"Готово","",IF(YEAR(DATE('Налаштування'!$B$4,1,116))='Налаштування'!$B$4,DATE('Налаштування'!$B$4,1,116),""))</x:f>
        <x:v>46138</x:v>
      </x:c>
      <x:c r="B122" s="11"/>
      <x:c r="C122" s="11"/>
      <x:c r="D122" s="11"/>
      <x:c r="E122" s="11"/>
      <x:c r="F122" s="11"/>
      <x:c r="G122" s="11"/>
      <x:c r="H122" s="11"/>
      <x:c r="I122" s="11"/>
      <x:c r="J122" s="11"/>
      <x:c r="K122" s="11"/>
      <x:c r="L122" s="11"/>
      <x:c r="M122" s="11"/>
      <x:c r="N122" s="9" t="str">
        <x:f>IF(COUNTA(B122:M122)=0,"",IF(A122="","Дата поза роком",IF(OR(AND(LEN(B122)&gt;0,OR(NOT(ISTEXT(B122)),LEN(TRIM(B122))=0)),AND(LEN(C122)&gt;0,OR(NOT(ISTEXT(C122)),LEN(TRIM(C122))=0)),AND(LEN(D122)&gt;0,OR(NOT(ISTEXT(D122)),LEN(TRIM(D122))=0)),AND(LEN(E122)&gt;0,OR(NOT(ISTEXT(E122)),LEN(TRIM(E122))=0)),AND(LEN(F122)&gt;0,OR(NOT(ISTEXT(F122)),LEN(TRIM(F122))=0)),AND(LEN(G122)&gt;0,OR(NOT(ISTEXT(G122)),LEN(TRIM(G122))=0)),AND(LEN(H122)&gt;0,OR(NOT(ISTEXT(H122)),LEN(TRIM(H122))=0)),AND(LEN(I122)&gt;0,OR(NOT(ISTEXT(I122)),LEN(TRIM(I122))=0)),AND(LEN(J122)&gt;0,OR(NOT(ISTEXT(J122)),LEN(TRIM(J122))=0)),AND(LEN(K122)&gt;0,OR(NOT(ISTEXT(K122)),LEN(TRIM(K122))=0)),AND(LEN(L122)&gt;0,OR(NOT(ISTEXT(L122)),LEN(TRIM(L122))=0)),AND(LEN(M122)&gt;0,OR(NOT(ISTEXT(M122)),LEN(TRIM(M122))=0))),"Перевірте текст",IF(OR(AND(LEN(B122)&gt;0,'Налаштування'!J7&lt;&gt;"Готово"),AND(LEN(C122)&gt;0,'Налаштування'!J8&lt;&gt;"Готово"),AND(LEN(D122)&gt;0,'Налаштування'!J9&lt;&gt;"Готово"),AND(LEN(E122)&gt;0,'Налаштування'!J10&lt;&gt;"Готово"),AND(LEN(F122)&gt;0,'Налаштування'!J11&lt;&gt;"Готово"),AND(LEN(G122)&gt;0,'Налаштування'!J12&lt;&gt;"Готово"),AND(LEN(H122)&gt;0,'Налаштування'!J13&lt;&gt;"Готово"),AND(LEN(I122)&gt;0,'Налаштування'!J14&lt;&gt;"Готово"),AND(LEN(J122)&gt;0,'Налаштування'!J15&lt;&gt;"Готово"),AND(LEN(K122)&gt;0,'Налаштування'!J16&lt;&gt;"Готово"),AND(LEN(L122)&gt;0,'Налаштування'!J17&lt;&gt;"Готово"),AND(LEN(M122)&gt;0,'Налаштування'!J18&lt;&gt;"Готово")),"Відділ не налаштовано","Готово"))))</x:f>
      </x:c>
    </x:row>
    <x:row r="123" ht="36" customHeight="1">
      <x:c r="A123" s="14" t="n">
        <x:f>IF('Налаштування'!$C$4&lt;&gt;"Готово","",IF(YEAR(DATE('Налаштування'!$B$4,1,117))='Налаштування'!$B$4,DATE('Налаштування'!$B$4,1,117),""))</x:f>
        <x:v>46139</x:v>
      </x:c>
      <x:c r="B123" s="11"/>
      <x:c r="C123" s="11"/>
      <x:c r="D123" s="11"/>
      <x:c r="E123" s="11"/>
      <x:c r="F123" s="11"/>
      <x:c r="G123" s="11"/>
      <x:c r="H123" s="11"/>
      <x:c r="I123" s="11"/>
      <x:c r="J123" s="11"/>
      <x:c r="K123" s="11"/>
      <x:c r="L123" s="11"/>
      <x:c r="M123" s="11"/>
      <x:c r="N123" s="9" t="str">
        <x:f>IF(COUNTA(B123:M123)=0,"",IF(A123="","Дата поза роком",IF(OR(AND(LEN(B123)&gt;0,OR(NOT(ISTEXT(B123)),LEN(TRIM(B123))=0)),AND(LEN(C123)&gt;0,OR(NOT(ISTEXT(C123)),LEN(TRIM(C123))=0)),AND(LEN(D123)&gt;0,OR(NOT(ISTEXT(D123)),LEN(TRIM(D123))=0)),AND(LEN(E123)&gt;0,OR(NOT(ISTEXT(E123)),LEN(TRIM(E123))=0)),AND(LEN(F123)&gt;0,OR(NOT(ISTEXT(F123)),LEN(TRIM(F123))=0)),AND(LEN(G123)&gt;0,OR(NOT(ISTEXT(G123)),LEN(TRIM(G123))=0)),AND(LEN(H123)&gt;0,OR(NOT(ISTEXT(H123)),LEN(TRIM(H123))=0)),AND(LEN(I123)&gt;0,OR(NOT(ISTEXT(I123)),LEN(TRIM(I123))=0)),AND(LEN(J123)&gt;0,OR(NOT(ISTEXT(J123)),LEN(TRIM(J123))=0)),AND(LEN(K123)&gt;0,OR(NOT(ISTEXT(K123)),LEN(TRIM(K123))=0)),AND(LEN(L123)&gt;0,OR(NOT(ISTEXT(L123)),LEN(TRIM(L123))=0)),AND(LEN(M123)&gt;0,OR(NOT(ISTEXT(M123)),LEN(TRIM(M123))=0))),"Перевірте текст",IF(OR(AND(LEN(B123)&gt;0,'Налаштування'!J7&lt;&gt;"Готово"),AND(LEN(C123)&gt;0,'Налаштування'!J8&lt;&gt;"Готово"),AND(LEN(D123)&gt;0,'Налаштування'!J9&lt;&gt;"Готово"),AND(LEN(E123)&gt;0,'Налаштування'!J10&lt;&gt;"Готово"),AND(LEN(F123)&gt;0,'Налаштування'!J11&lt;&gt;"Готово"),AND(LEN(G123)&gt;0,'Налаштування'!J12&lt;&gt;"Готово"),AND(LEN(H123)&gt;0,'Налаштування'!J13&lt;&gt;"Готово"),AND(LEN(I123)&gt;0,'Налаштування'!J14&lt;&gt;"Готово"),AND(LEN(J123)&gt;0,'Налаштування'!J15&lt;&gt;"Готово"),AND(LEN(K123)&gt;0,'Налаштування'!J16&lt;&gt;"Готово"),AND(LEN(L123)&gt;0,'Налаштування'!J17&lt;&gt;"Готово"),AND(LEN(M123)&gt;0,'Налаштування'!J18&lt;&gt;"Готово")),"Відділ не налаштовано","Готово"))))</x:f>
      </x:c>
    </x:row>
    <x:row r="124" ht="36" customHeight="1">
      <x:c r="A124" s="14" t="n">
        <x:f>IF('Налаштування'!$C$4&lt;&gt;"Готово","",IF(YEAR(DATE('Налаштування'!$B$4,1,118))='Налаштування'!$B$4,DATE('Налаштування'!$B$4,1,118),""))</x:f>
        <x:v>46140</x:v>
      </x:c>
      <x:c r="B124" s="11"/>
      <x:c r="C124" s="11"/>
      <x:c r="D124" s="11"/>
      <x:c r="E124" s="11"/>
      <x:c r="F124" s="11"/>
      <x:c r="G124" s="11"/>
      <x:c r="H124" s="11"/>
      <x:c r="I124" s="11"/>
      <x:c r="J124" s="11"/>
      <x:c r="K124" s="11"/>
      <x:c r="L124" s="11"/>
      <x:c r="M124" s="11"/>
      <x:c r="N124" s="9" t="str">
        <x:f>IF(COUNTA(B124:M124)=0,"",IF(A124="","Дата поза роком",IF(OR(AND(LEN(B124)&gt;0,OR(NOT(ISTEXT(B124)),LEN(TRIM(B124))=0)),AND(LEN(C124)&gt;0,OR(NOT(ISTEXT(C124)),LEN(TRIM(C124))=0)),AND(LEN(D124)&gt;0,OR(NOT(ISTEXT(D124)),LEN(TRIM(D124))=0)),AND(LEN(E124)&gt;0,OR(NOT(ISTEXT(E124)),LEN(TRIM(E124))=0)),AND(LEN(F124)&gt;0,OR(NOT(ISTEXT(F124)),LEN(TRIM(F124))=0)),AND(LEN(G124)&gt;0,OR(NOT(ISTEXT(G124)),LEN(TRIM(G124))=0)),AND(LEN(H124)&gt;0,OR(NOT(ISTEXT(H124)),LEN(TRIM(H124))=0)),AND(LEN(I124)&gt;0,OR(NOT(ISTEXT(I124)),LEN(TRIM(I124))=0)),AND(LEN(J124)&gt;0,OR(NOT(ISTEXT(J124)),LEN(TRIM(J124))=0)),AND(LEN(K124)&gt;0,OR(NOT(ISTEXT(K124)),LEN(TRIM(K124))=0)),AND(LEN(L124)&gt;0,OR(NOT(ISTEXT(L124)),LEN(TRIM(L124))=0)),AND(LEN(M124)&gt;0,OR(NOT(ISTEXT(M124)),LEN(TRIM(M124))=0))),"Перевірте текст",IF(OR(AND(LEN(B124)&gt;0,'Налаштування'!J7&lt;&gt;"Готово"),AND(LEN(C124)&gt;0,'Налаштування'!J8&lt;&gt;"Готово"),AND(LEN(D124)&gt;0,'Налаштування'!J9&lt;&gt;"Готово"),AND(LEN(E124)&gt;0,'Налаштування'!J10&lt;&gt;"Готово"),AND(LEN(F124)&gt;0,'Налаштування'!J11&lt;&gt;"Готово"),AND(LEN(G124)&gt;0,'Налаштування'!J12&lt;&gt;"Готово"),AND(LEN(H124)&gt;0,'Налаштування'!J13&lt;&gt;"Готово"),AND(LEN(I124)&gt;0,'Налаштування'!J14&lt;&gt;"Готово"),AND(LEN(J124)&gt;0,'Налаштування'!J15&lt;&gt;"Готово"),AND(LEN(K124)&gt;0,'Налаштування'!J16&lt;&gt;"Готово"),AND(LEN(L124)&gt;0,'Налаштування'!J17&lt;&gt;"Готово"),AND(LEN(M124)&gt;0,'Налаштування'!J18&lt;&gt;"Готово")),"Відділ не налаштовано","Готово"))))</x:f>
      </x:c>
    </x:row>
    <x:row r="125" ht="36" customHeight="1">
      <x:c r="A125" s="14" t="n">
        <x:f>IF('Налаштування'!$C$4&lt;&gt;"Готово","",IF(YEAR(DATE('Налаштування'!$B$4,1,119))='Налаштування'!$B$4,DATE('Налаштування'!$B$4,1,119),""))</x:f>
        <x:v>46141</x:v>
      </x:c>
      <x:c r="B125" s="11"/>
      <x:c r="C125" s="11"/>
      <x:c r="D125" s="11"/>
      <x:c r="E125" s="11"/>
      <x:c r="F125" s="11"/>
      <x:c r="G125" s="11"/>
      <x:c r="H125" s="11"/>
      <x:c r="I125" s="11"/>
      <x:c r="J125" s="11"/>
      <x:c r="K125" s="11"/>
      <x:c r="L125" s="11"/>
      <x:c r="M125" s="11"/>
      <x:c r="N125" s="9" t="str">
        <x:f>IF(COUNTA(B125:M125)=0,"",IF(A125="","Дата поза роком",IF(OR(AND(LEN(B125)&gt;0,OR(NOT(ISTEXT(B125)),LEN(TRIM(B125))=0)),AND(LEN(C125)&gt;0,OR(NOT(ISTEXT(C125)),LEN(TRIM(C125))=0)),AND(LEN(D125)&gt;0,OR(NOT(ISTEXT(D125)),LEN(TRIM(D125))=0)),AND(LEN(E125)&gt;0,OR(NOT(ISTEXT(E125)),LEN(TRIM(E125))=0)),AND(LEN(F125)&gt;0,OR(NOT(ISTEXT(F125)),LEN(TRIM(F125))=0)),AND(LEN(G125)&gt;0,OR(NOT(ISTEXT(G125)),LEN(TRIM(G125))=0)),AND(LEN(H125)&gt;0,OR(NOT(ISTEXT(H125)),LEN(TRIM(H125))=0)),AND(LEN(I125)&gt;0,OR(NOT(ISTEXT(I125)),LEN(TRIM(I125))=0)),AND(LEN(J125)&gt;0,OR(NOT(ISTEXT(J125)),LEN(TRIM(J125))=0)),AND(LEN(K125)&gt;0,OR(NOT(ISTEXT(K125)),LEN(TRIM(K125))=0)),AND(LEN(L125)&gt;0,OR(NOT(ISTEXT(L125)),LEN(TRIM(L125))=0)),AND(LEN(M125)&gt;0,OR(NOT(ISTEXT(M125)),LEN(TRIM(M125))=0))),"Перевірте текст",IF(OR(AND(LEN(B125)&gt;0,'Налаштування'!J7&lt;&gt;"Готово"),AND(LEN(C125)&gt;0,'Налаштування'!J8&lt;&gt;"Готово"),AND(LEN(D125)&gt;0,'Налаштування'!J9&lt;&gt;"Готово"),AND(LEN(E125)&gt;0,'Налаштування'!J10&lt;&gt;"Готово"),AND(LEN(F125)&gt;0,'Налаштування'!J11&lt;&gt;"Готово"),AND(LEN(G125)&gt;0,'Налаштування'!J12&lt;&gt;"Готово"),AND(LEN(H125)&gt;0,'Налаштування'!J13&lt;&gt;"Готово"),AND(LEN(I125)&gt;0,'Налаштування'!J14&lt;&gt;"Готово"),AND(LEN(J125)&gt;0,'Налаштування'!J15&lt;&gt;"Готово"),AND(LEN(K125)&gt;0,'Налаштування'!J16&lt;&gt;"Готово"),AND(LEN(L125)&gt;0,'Налаштування'!J17&lt;&gt;"Готово"),AND(LEN(M125)&gt;0,'Налаштування'!J18&lt;&gt;"Готово")),"Відділ не налаштовано","Готово"))))</x:f>
      </x:c>
    </x:row>
    <x:row r="126" ht="36" customHeight="1">
      <x:c r="A126" s="14" t="n">
        <x:f>IF('Налаштування'!$C$4&lt;&gt;"Готово","",IF(YEAR(DATE('Налаштування'!$B$4,1,120))='Налаштування'!$B$4,DATE('Налаштування'!$B$4,1,120),""))</x:f>
        <x:v>46142</x:v>
      </x:c>
      <x:c r="B126" s="11"/>
      <x:c r="C126" s="11"/>
      <x:c r="D126" s="11"/>
      <x:c r="E126" s="11"/>
      <x:c r="F126" s="11"/>
      <x:c r="G126" s="11"/>
      <x:c r="H126" s="11"/>
      <x:c r="I126" s="11"/>
      <x:c r="J126" s="11"/>
      <x:c r="K126" s="11"/>
      <x:c r="L126" s="11"/>
      <x:c r="M126" s="11"/>
      <x:c r="N126" s="9" t="str">
        <x:f>IF(COUNTA(B126:M126)=0,"",IF(A126="","Дата поза роком",IF(OR(AND(LEN(B126)&gt;0,OR(NOT(ISTEXT(B126)),LEN(TRIM(B126))=0)),AND(LEN(C126)&gt;0,OR(NOT(ISTEXT(C126)),LEN(TRIM(C126))=0)),AND(LEN(D126)&gt;0,OR(NOT(ISTEXT(D126)),LEN(TRIM(D126))=0)),AND(LEN(E126)&gt;0,OR(NOT(ISTEXT(E126)),LEN(TRIM(E126))=0)),AND(LEN(F126)&gt;0,OR(NOT(ISTEXT(F126)),LEN(TRIM(F126))=0)),AND(LEN(G126)&gt;0,OR(NOT(ISTEXT(G126)),LEN(TRIM(G126))=0)),AND(LEN(H126)&gt;0,OR(NOT(ISTEXT(H126)),LEN(TRIM(H126))=0)),AND(LEN(I126)&gt;0,OR(NOT(ISTEXT(I126)),LEN(TRIM(I126))=0)),AND(LEN(J126)&gt;0,OR(NOT(ISTEXT(J126)),LEN(TRIM(J126))=0)),AND(LEN(K126)&gt;0,OR(NOT(ISTEXT(K126)),LEN(TRIM(K126))=0)),AND(LEN(L126)&gt;0,OR(NOT(ISTEXT(L126)),LEN(TRIM(L126))=0)),AND(LEN(M126)&gt;0,OR(NOT(ISTEXT(M126)),LEN(TRIM(M126))=0))),"Перевірте текст",IF(OR(AND(LEN(B126)&gt;0,'Налаштування'!J7&lt;&gt;"Готово"),AND(LEN(C126)&gt;0,'Налаштування'!J8&lt;&gt;"Готово"),AND(LEN(D126)&gt;0,'Налаштування'!J9&lt;&gt;"Готово"),AND(LEN(E126)&gt;0,'Налаштування'!J10&lt;&gt;"Готово"),AND(LEN(F126)&gt;0,'Налаштування'!J11&lt;&gt;"Готово"),AND(LEN(G126)&gt;0,'Налаштування'!J12&lt;&gt;"Готово"),AND(LEN(H126)&gt;0,'Налаштування'!J13&lt;&gt;"Готово"),AND(LEN(I126)&gt;0,'Налаштування'!J14&lt;&gt;"Готово"),AND(LEN(J126)&gt;0,'Налаштування'!J15&lt;&gt;"Готово"),AND(LEN(K126)&gt;0,'Налаштування'!J16&lt;&gt;"Готово"),AND(LEN(L126)&gt;0,'Налаштування'!J17&lt;&gt;"Готово"),AND(LEN(M126)&gt;0,'Налаштування'!J18&lt;&gt;"Готово")),"Відділ не налаштовано","Готово"))))</x:f>
      </x:c>
    </x:row>
    <x:row r="127" ht="36" customHeight="1">
      <x:c r="A127" s="14" t="n">
        <x:f>IF('Налаштування'!$C$4&lt;&gt;"Готово","",IF(YEAR(DATE('Налаштування'!$B$4,1,121))='Налаштування'!$B$4,DATE('Налаштування'!$B$4,1,121),""))</x:f>
        <x:v>46143</x:v>
      </x:c>
      <x:c r="B127" s="11"/>
      <x:c r="C127" s="11"/>
      <x:c r="D127" s="11"/>
      <x:c r="E127" s="11"/>
      <x:c r="F127" s="11"/>
      <x:c r="G127" s="11"/>
      <x:c r="H127" s="11"/>
      <x:c r="I127" s="11"/>
      <x:c r="J127" s="11"/>
      <x:c r="K127" s="11"/>
      <x:c r="L127" s="11"/>
      <x:c r="M127" s="11"/>
      <x:c r="N127" s="9" t="str">
        <x:f>IF(COUNTA(B127:M127)=0,"",IF(A127="","Дата поза роком",IF(OR(AND(LEN(B127)&gt;0,OR(NOT(ISTEXT(B127)),LEN(TRIM(B127))=0)),AND(LEN(C127)&gt;0,OR(NOT(ISTEXT(C127)),LEN(TRIM(C127))=0)),AND(LEN(D127)&gt;0,OR(NOT(ISTEXT(D127)),LEN(TRIM(D127))=0)),AND(LEN(E127)&gt;0,OR(NOT(ISTEXT(E127)),LEN(TRIM(E127))=0)),AND(LEN(F127)&gt;0,OR(NOT(ISTEXT(F127)),LEN(TRIM(F127))=0)),AND(LEN(G127)&gt;0,OR(NOT(ISTEXT(G127)),LEN(TRIM(G127))=0)),AND(LEN(H127)&gt;0,OR(NOT(ISTEXT(H127)),LEN(TRIM(H127))=0)),AND(LEN(I127)&gt;0,OR(NOT(ISTEXT(I127)),LEN(TRIM(I127))=0)),AND(LEN(J127)&gt;0,OR(NOT(ISTEXT(J127)),LEN(TRIM(J127))=0)),AND(LEN(K127)&gt;0,OR(NOT(ISTEXT(K127)),LEN(TRIM(K127))=0)),AND(LEN(L127)&gt;0,OR(NOT(ISTEXT(L127)),LEN(TRIM(L127))=0)),AND(LEN(M127)&gt;0,OR(NOT(ISTEXT(M127)),LEN(TRIM(M127))=0))),"Перевірте текст",IF(OR(AND(LEN(B127)&gt;0,'Налаштування'!J7&lt;&gt;"Готово"),AND(LEN(C127)&gt;0,'Налаштування'!J8&lt;&gt;"Готово"),AND(LEN(D127)&gt;0,'Налаштування'!J9&lt;&gt;"Готово"),AND(LEN(E127)&gt;0,'Налаштування'!J10&lt;&gt;"Готово"),AND(LEN(F127)&gt;0,'Налаштування'!J11&lt;&gt;"Готово"),AND(LEN(G127)&gt;0,'Налаштування'!J12&lt;&gt;"Готово"),AND(LEN(H127)&gt;0,'Налаштування'!J13&lt;&gt;"Готово"),AND(LEN(I127)&gt;0,'Налаштування'!J14&lt;&gt;"Готово"),AND(LEN(J127)&gt;0,'Налаштування'!J15&lt;&gt;"Готово"),AND(LEN(K127)&gt;0,'Налаштування'!J16&lt;&gt;"Готово"),AND(LEN(L127)&gt;0,'Налаштування'!J17&lt;&gt;"Готово"),AND(LEN(M127)&gt;0,'Налаштування'!J18&lt;&gt;"Готово")),"Відділ не налаштовано","Готово"))))</x:f>
      </x:c>
    </x:row>
    <x:row r="128" ht="36" customHeight="1">
      <x:c r="A128" s="14" t="n">
        <x:f>IF('Налаштування'!$C$4&lt;&gt;"Готово","",IF(YEAR(DATE('Налаштування'!$B$4,1,122))='Налаштування'!$B$4,DATE('Налаштування'!$B$4,1,122),""))</x:f>
        <x:v>46144</x:v>
      </x:c>
      <x:c r="B128" s="11"/>
      <x:c r="C128" s="11"/>
      <x:c r="D128" s="11"/>
      <x:c r="E128" s="11"/>
      <x:c r="F128" s="11"/>
      <x:c r="G128" s="11"/>
      <x:c r="H128" s="11"/>
      <x:c r="I128" s="11"/>
      <x:c r="J128" s="11"/>
      <x:c r="K128" s="11"/>
      <x:c r="L128" s="11"/>
      <x:c r="M128" s="11"/>
      <x:c r="N128" s="9" t="str">
        <x:f>IF(COUNTA(B128:M128)=0,"",IF(A128="","Дата поза роком",IF(OR(AND(LEN(B128)&gt;0,OR(NOT(ISTEXT(B128)),LEN(TRIM(B128))=0)),AND(LEN(C128)&gt;0,OR(NOT(ISTEXT(C128)),LEN(TRIM(C128))=0)),AND(LEN(D128)&gt;0,OR(NOT(ISTEXT(D128)),LEN(TRIM(D128))=0)),AND(LEN(E128)&gt;0,OR(NOT(ISTEXT(E128)),LEN(TRIM(E128))=0)),AND(LEN(F128)&gt;0,OR(NOT(ISTEXT(F128)),LEN(TRIM(F128))=0)),AND(LEN(G128)&gt;0,OR(NOT(ISTEXT(G128)),LEN(TRIM(G128))=0)),AND(LEN(H128)&gt;0,OR(NOT(ISTEXT(H128)),LEN(TRIM(H128))=0)),AND(LEN(I128)&gt;0,OR(NOT(ISTEXT(I128)),LEN(TRIM(I128))=0)),AND(LEN(J128)&gt;0,OR(NOT(ISTEXT(J128)),LEN(TRIM(J128))=0)),AND(LEN(K128)&gt;0,OR(NOT(ISTEXT(K128)),LEN(TRIM(K128))=0)),AND(LEN(L128)&gt;0,OR(NOT(ISTEXT(L128)),LEN(TRIM(L128))=0)),AND(LEN(M128)&gt;0,OR(NOT(ISTEXT(M128)),LEN(TRIM(M128))=0))),"Перевірте текст",IF(OR(AND(LEN(B128)&gt;0,'Налаштування'!J7&lt;&gt;"Готово"),AND(LEN(C128)&gt;0,'Налаштування'!J8&lt;&gt;"Готово"),AND(LEN(D128)&gt;0,'Налаштування'!J9&lt;&gt;"Готово"),AND(LEN(E128)&gt;0,'Налаштування'!J10&lt;&gt;"Готово"),AND(LEN(F128)&gt;0,'Налаштування'!J11&lt;&gt;"Готово"),AND(LEN(G128)&gt;0,'Налаштування'!J12&lt;&gt;"Готово"),AND(LEN(H128)&gt;0,'Налаштування'!J13&lt;&gt;"Готово"),AND(LEN(I128)&gt;0,'Налаштування'!J14&lt;&gt;"Готово"),AND(LEN(J128)&gt;0,'Налаштування'!J15&lt;&gt;"Готово"),AND(LEN(K128)&gt;0,'Налаштування'!J16&lt;&gt;"Готово"),AND(LEN(L128)&gt;0,'Налаштування'!J17&lt;&gt;"Готово"),AND(LEN(M128)&gt;0,'Налаштування'!J18&lt;&gt;"Готово")),"Відділ не налаштовано","Готово"))))</x:f>
      </x:c>
    </x:row>
    <x:row r="129" ht="36" customHeight="1">
      <x:c r="A129" s="14" t="n">
        <x:f>IF('Налаштування'!$C$4&lt;&gt;"Готово","",IF(YEAR(DATE('Налаштування'!$B$4,1,123))='Налаштування'!$B$4,DATE('Налаштування'!$B$4,1,123),""))</x:f>
        <x:v>46145</x:v>
      </x:c>
      <x:c r="B129" s="11"/>
      <x:c r="C129" s="11"/>
      <x:c r="D129" s="11"/>
      <x:c r="E129" s="11"/>
      <x:c r="F129" s="11"/>
      <x:c r="G129" s="11"/>
      <x:c r="H129" s="11"/>
      <x:c r="I129" s="11"/>
      <x:c r="J129" s="11"/>
      <x:c r="K129" s="11"/>
      <x:c r="L129" s="11"/>
      <x:c r="M129" s="11"/>
      <x:c r="N129" s="9" t="str">
        <x:f>IF(COUNTA(B129:M129)=0,"",IF(A129="","Дата поза роком",IF(OR(AND(LEN(B129)&gt;0,OR(NOT(ISTEXT(B129)),LEN(TRIM(B129))=0)),AND(LEN(C129)&gt;0,OR(NOT(ISTEXT(C129)),LEN(TRIM(C129))=0)),AND(LEN(D129)&gt;0,OR(NOT(ISTEXT(D129)),LEN(TRIM(D129))=0)),AND(LEN(E129)&gt;0,OR(NOT(ISTEXT(E129)),LEN(TRIM(E129))=0)),AND(LEN(F129)&gt;0,OR(NOT(ISTEXT(F129)),LEN(TRIM(F129))=0)),AND(LEN(G129)&gt;0,OR(NOT(ISTEXT(G129)),LEN(TRIM(G129))=0)),AND(LEN(H129)&gt;0,OR(NOT(ISTEXT(H129)),LEN(TRIM(H129))=0)),AND(LEN(I129)&gt;0,OR(NOT(ISTEXT(I129)),LEN(TRIM(I129))=0)),AND(LEN(J129)&gt;0,OR(NOT(ISTEXT(J129)),LEN(TRIM(J129))=0)),AND(LEN(K129)&gt;0,OR(NOT(ISTEXT(K129)),LEN(TRIM(K129))=0)),AND(LEN(L129)&gt;0,OR(NOT(ISTEXT(L129)),LEN(TRIM(L129))=0)),AND(LEN(M129)&gt;0,OR(NOT(ISTEXT(M129)),LEN(TRIM(M129))=0))),"Перевірте текст",IF(OR(AND(LEN(B129)&gt;0,'Налаштування'!J7&lt;&gt;"Готово"),AND(LEN(C129)&gt;0,'Налаштування'!J8&lt;&gt;"Готово"),AND(LEN(D129)&gt;0,'Налаштування'!J9&lt;&gt;"Готово"),AND(LEN(E129)&gt;0,'Налаштування'!J10&lt;&gt;"Готово"),AND(LEN(F129)&gt;0,'Налаштування'!J11&lt;&gt;"Готово"),AND(LEN(G129)&gt;0,'Налаштування'!J12&lt;&gt;"Готово"),AND(LEN(H129)&gt;0,'Налаштування'!J13&lt;&gt;"Готово"),AND(LEN(I129)&gt;0,'Налаштування'!J14&lt;&gt;"Готово"),AND(LEN(J129)&gt;0,'Налаштування'!J15&lt;&gt;"Готово"),AND(LEN(K129)&gt;0,'Налаштування'!J16&lt;&gt;"Готово"),AND(LEN(L129)&gt;0,'Налаштування'!J17&lt;&gt;"Готово"),AND(LEN(M129)&gt;0,'Налаштування'!J18&lt;&gt;"Готово")),"Відділ не налаштовано","Готово"))))</x:f>
      </x:c>
    </x:row>
    <x:row r="130" ht="36" customHeight="1">
      <x:c r="A130" s="14" t="n">
        <x:f>IF('Налаштування'!$C$4&lt;&gt;"Готово","",IF(YEAR(DATE('Налаштування'!$B$4,1,124))='Налаштування'!$B$4,DATE('Налаштування'!$B$4,1,124),""))</x:f>
        <x:v>46146</x:v>
      </x:c>
      <x:c r="B130" s="11"/>
      <x:c r="C130" s="11"/>
      <x:c r="D130" s="11"/>
      <x:c r="E130" s="11"/>
      <x:c r="F130" s="11"/>
      <x:c r="G130" s="11"/>
      <x:c r="H130" s="11"/>
      <x:c r="I130" s="11"/>
      <x:c r="J130" s="11"/>
      <x:c r="K130" s="11"/>
      <x:c r="L130" s="11"/>
      <x:c r="M130" s="11"/>
      <x:c r="N130" s="9" t="str">
        <x:f>IF(COUNTA(B130:M130)=0,"",IF(A130="","Дата поза роком",IF(OR(AND(LEN(B130)&gt;0,OR(NOT(ISTEXT(B130)),LEN(TRIM(B130))=0)),AND(LEN(C130)&gt;0,OR(NOT(ISTEXT(C130)),LEN(TRIM(C130))=0)),AND(LEN(D130)&gt;0,OR(NOT(ISTEXT(D130)),LEN(TRIM(D130))=0)),AND(LEN(E130)&gt;0,OR(NOT(ISTEXT(E130)),LEN(TRIM(E130))=0)),AND(LEN(F130)&gt;0,OR(NOT(ISTEXT(F130)),LEN(TRIM(F130))=0)),AND(LEN(G130)&gt;0,OR(NOT(ISTEXT(G130)),LEN(TRIM(G130))=0)),AND(LEN(H130)&gt;0,OR(NOT(ISTEXT(H130)),LEN(TRIM(H130))=0)),AND(LEN(I130)&gt;0,OR(NOT(ISTEXT(I130)),LEN(TRIM(I130))=0)),AND(LEN(J130)&gt;0,OR(NOT(ISTEXT(J130)),LEN(TRIM(J130))=0)),AND(LEN(K130)&gt;0,OR(NOT(ISTEXT(K130)),LEN(TRIM(K130))=0)),AND(LEN(L130)&gt;0,OR(NOT(ISTEXT(L130)),LEN(TRIM(L130))=0)),AND(LEN(M130)&gt;0,OR(NOT(ISTEXT(M130)),LEN(TRIM(M130))=0))),"Перевірте текст",IF(OR(AND(LEN(B130)&gt;0,'Налаштування'!J7&lt;&gt;"Готово"),AND(LEN(C130)&gt;0,'Налаштування'!J8&lt;&gt;"Готово"),AND(LEN(D130)&gt;0,'Налаштування'!J9&lt;&gt;"Готово"),AND(LEN(E130)&gt;0,'Налаштування'!J10&lt;&gt;"Готово"),AND(LEN(F130)&gt;0,'Налаштування'!J11&lt;&gt;"Готово"),AND(LEN(G130)&gt;0,'Налаштування'!J12&lt;&gt;"Готово"),AND(LEN(H130)&gt;0,'Налаштування'!J13&lt;&gt;"Готово"),AND(LEN(I130)&gt;0,'Налаштування'!J14&lt;&gt;"Готово"),AND(LEN(J130)&gt;0,'Налаштування'!J15&lt;&gt;"Готово"),AND(LEN(K130)&gt;0,'Налаштування'!J16&lt;&gt;"Готово"),AND(LEN(L130)&gt;0,'Налаштування'!J17&lt;&gt;"Готово"),AND(LEN(M130)&gt;0,'Налаштування'!J18&lt;&gt;"Готово")),"Відділ не налаштовано","Готово"))))</x:f>
      </x:c>
    </x:row>
    <x:row r="131" ht="36" customHeight="1">
      <x:c r="A131" s="14" t="n">
        <x:f>IF('Налаштування'!$C$4&lt;&gt;"Готово","",IF(YEAR(DATE('Налаштування'!$B$4,1,125))='Налаштування'!$B$4,DATE('Налаштування'!$B$4,1,125),""))</x:f>
        <x:v>46147</x:v>
      </x:c>
      <x:c r="B131" s="11"/>
      <x:c r="C131" s="11"/>
      <x:c r="D131" s="11"/>
      <x:c r="E131" s="11"/>
      <x:c r="F131" s="11"/>
      <x:c r="G131" s="11"/>
      <x:c r="H131" s="11"/>
      <x:c r="I131" s="11"/>
      <x:c r="J131" s="11"/>
      <x:c r="K131" s="11"/>
      <x:c r="L131" s="11"/>
      <x:c r="M131" s="11"/>
      <x:c r="N131" s="9" t="str">
        <x:f>IF(COUNTA(B131:M131)=0,"",IF(A131="","Дата поза роком",IF(OR(AND(LEN(B131)&gt;0,OR(NOT(ISTEXT(B131)),LEN(TRIM(B131))=0)),AND(LEN(C131)&gt;0,OR(NOT(ISTEXT(C131)),LEN(TRIM(C131))=0)),AND(LEN(D131)&gt;0,OR(NOT(ISTEXT(D131)),LEN(TRIM(D131))=0)),AND(LEN(E131)&gt;0,OR(NOT(ISTEXT(E131)),LEN(TRIM(E131))=0)),AND(LEN(F131)&gt;0,OR(NOT(ISTEXT(F131)),LEN(TRIM(F131))=0)),AND(LEN(G131)&gt;0,OR(NOT(ISTEXT(G131)),LEN(TRIM(G131))=0)),AND(LEN(H131)&gt;0,OR(NOT(ISTEXT(H131)),LEN(TRIM(H131))=0)),AND(LEN(I131)&gt;0,OR(NOT(ISTEXT(I131)),LEN(TRIM(I131))=0)),AND(LEN(J131)&gt;0,OR(NOT(ISTEXT(J131)),LEN(TRIM(J131))=0)),AND(LEN(K131)&gt;0,OR(NOT(ISTEXT(K131)),LEN(TRIM(K131))=0)),AND(LEN(L131)&gt;0,OR(NOT(ISTEXT(L131)),LEN(TRIM(L131))=0)),AND(LEN(M131)&gt;0,OR(NOT(ISTEXT(M131)),LEN(TRIM(M131))=0))),"Перевірте текст",IF(OR(AND(LEN(B131)&gt;0,'Налаштування'!J7&lt;&gt;"Готово"),AND(LEN(C131)&gt;0,'Налаштування'!J8&lt;&gt;"Готово"),AND(LEN(D131)&gt;0,'Налаштування'!J9&lt;&gt;"Готово"),AND(LEN(E131)&gt;0,'Налаштування'!J10&lt;&gt;"Готово"),AND(LEN(F131)&gt;0,'Налаштування'!J11&lt;&gt;"Готово"),AND(LEN(G131)&gt;0,'Налаштування'!J12&lt;&gt;"Готово"),AND(LEN(H131)&gt;0,'Налаштування'!J13&lt;&gt;"Готово"),AND(LEN(I131)&gt;0,'Налаштування'!J14&lt;&gt;"Готово"),AND(LEN(J131)&gt;0,'Налаштування'!J15&lt;&gt;"Готово"),AND(LEN(K131)&gt;0,'Налаштування'!J16&lt;&gt;"Готово"),AND(LEN(L131)&gt;0,'Налаштування'!J17&lt;&gt;"Готово"),AND(LEN(M131)&gt;0,'Налаштування'!J18&lt;&gt;"Готово")),"Відділ не налаштовано","Готово"))))</x:f>
      </x:c>
    </x:row>
    <x:row r="132" ht="36" customHeight="1">
      <x:c r="A132" s="14" t="n">
        <x:f>IF('Налаштування'!$C$4&lt;&gt;"Готово","",IF(YEAR(DATE('Налаштування'!$B$4,1,126))='Налаштування'!$B$4,DATE('Налаштування'!$B$4,1,126),""))</x:f>
        <x:v>46148</x:v>
      </x:c>
      <x:c r="B132" s="11"/>
      <x:c r="C132" s="11"/>
      <x:c r="D132" s="11"/>
      <x:c r="E132" s="11"/>
      <x:c r="F132" s="11"/>
      <x:c r="G132" s="11"/>
      <x:c r="H132" s="11"/>
      <x:c r="I132" s="11"/>
      <x:c r="J132" s="11"/>
      <x:c r="K132" s="11"/>
      <x:c r="L132" s="11"/>
      <x:c r="M132" s="11"/>
      <x:c r="N132" s="9" t="str">
        <x:f>IF(COUNTA(B132:M132)=0,"",IF(A132="","Дата поза роком",IF(OR(AND(LEN(B132)&gt;0,OR(NOT(ISTEXT(B132)),LEN(TRIM(B132))=0)),AND(LEN(C132)&gt;0,OR(NOT(ISTEXT(C132)),LEN(TRIM(C132))=0)),AND(LEN(D132)&gt;0,OR(NOT(ISTEXT(D132)),LEN(TRIM(D132))=0)),AND(LEN(E132)&gt;0,OR(NOT(ISTEXT(E132)),LEN(TRIM(E132))=0)),AND(LEN(F132)&gt;0,OR(NOT(ISTEXT(F132)),LEN(TRIM(F132))=0)),AND(LEN(G132)&gt;0,OR(NOT(ISTEXT(G132)),LEN(TRIM(G132))=0)),AND(LEN(H132)&gt;0,OR(NOT(ISTEXT(H132)),LEN(TRIM(H132))=0)),AND(LEN(I132)&gt;0,OR(NOT(ISTEXT(I132)),LEN(TRIM(I132))=0)),AND(LEN(J132)&gt;0,OR(NOT(ISTEXT(J132)),LEN(TRIM(J132))=0)),AND(LEN(K132)&gt;0,OR(NOT(ISTEXT(K132)),LEN(TRIM(K132))=0)),AND(LEN(L132)&gt;0,OR(NOT(ISTEXT(L132)),LEN(TRIM(L132))=0)),AND(LEN(M132)&gt;0,OR(NOT(ISTEXT(M132)),LEN(TRIM(M132))=0))),"Перевірте текст",IF(OR(AND(LEN(B132)&gt;0,'Налаштування'!J7&lt;&gt;"Готово"),AND(LEN(C132)&gt;0,'Налаштування'!J8&lt;&gt;"Готово"),AND(LEN(D132)&gt;0,'Налаштування'!J9&lt;&gt;"Готово"),AND(LEN(E132)&gt;0,'Налаштування'!J10&lt;&gt;"Готово"),AND(LEN(F132)&gt;0,'Налаштування'!J11&lt;&gt;"Готово"),AND(LEN(G132)&gt;0,'Налаштування'!J12&lt;&gt;"Готово"),AND(LEN(H132)&gt;0,'Налаштування'!J13&lt;&gt;"Готово"),AND(LEN(I132)&gt;0,'Налаштування'!J14&lt;&gt;"Готово"),AND(LEN(J132)&gt;0,'Налаштування'!J15&lt;&gt;"Готово"),AND(LEN(K132)&gt;0,'Налаштування'!J16&lt;&gt;"Готово"),AND(LEN(L132)&gt;0,'Налаштування'!J17&lt;&gt;"Готово"),AND(LEN(M132)&gt;0,'Налаштування'!J18&lt;&gt;"Готово")),"Відділ не налаштовано","Готово"))))</x:f>
      </x:c>
    </x:row>
    <x:row r="133" ht="36" customHeight="1">
      <x:c r="A133" s="14" t="n">
        <x:f>IF('Налаштування'!$C$4&lt;&gt;"Готово","",IF(YEAR(DATE('Налаштування'!$B$4,1,127))='Налаштування'!$B$4,DATE('Налаштування'!$B$4,1,127),""))</x:f>
        <x:v>46149</x:v>
      </x:c>
      <x:c r="B133" s="11"/>
      <x:c r="C133" s="11"/>
      <x:c r="D133" s="11"/>
      <x:c r="E133" s="11"/>
      <x:c r="F133" s="11"/>
      <x:c r="G133" s="11"/>
      <x:c r="H133" s="11"/>
      <x:c r="I133" s="11"/>
      <x:c r="J133" s="11"/>
      <x:c r="K133" s="11"/>
      <x:c r="L133" s="11"/>
      <x:c r="M133" s="11"/>
      <x:c r="N133" s="9" t="str">
        <x:f>IF(COUNTA(B133:M133)=0,"",IF(A133="","Дата поза роком",IF(OR(AND(LEN(B133)&gt;0,OR(NOT(ISTEXT(B133)),LEN(TRIM(B133))=0)),AND(LEN(C133)&gt;0,OR(NOT(ISTEXT(C133)),LEN(TRIM(C133))=0)),AND(LEN(D133)&gt;0,OR(NOT(ISTEXT(D133)),LEN(TRIM(D133))=0)),AND(LEN(E133)&gt;0,OR(NOT(ISTEXT(E133)),LEN(TRIM(E133))=0)),AND(LEN(F133)&gt;0,OR(NOT(ISTEXT(F133)),LEN(TRIM(F133))=0)),AND(LEN(G133)&gt;0,OR(NOT(ISTEXT(G133)),LEN(TRIM(G133))=0)),AND(LEN(H133)&gt;0,OR(NOT(ISTEXT(H133)),LEN(TRIM(H133))=0)),AND(LEN(I133)&gt;0,OR(NOT(ISTEXT(I133)),LEN(TRIM(I133))=0)),AND(LEN(J133)&gt;0,OR(NOT(ISTEXT(J133)),LEN(TRIM(J133))=0)),AND(LEN(K133)&gt;0,OR(NOT(ISTEXT(K133)),LEN(TRIM(K133))=0)),AND(LEN(L133)&gt;0,OR(NOT(ISTEXT(L133)),LEN(TRIM(L133))=0)),AND(LEN(M133)&gt;0,OR(NOT(ISTEXT(M133)),LEN(TRIM(M133))=0))),"Перевірте текст",IF(OR(AND(LEN(B133)&gt;0,'Налаштування'!J7&lt;&gt;"Готово"),AND(LEN(C133)&gt;0,'Налаштування'!J8&lt;&gt;"Готово"),AND(LEN(D133)&gt;0,'Налаштування'!J9&lt;&gt;"Готово"),AND(LEN(E133)&gt;0,'Налаштування'!J10&lt;&gt;"Готово"),AND(LEN(F133)&gt;0,'Налаштування'!J11&lt;&gt;"Готово"),AND(LEN(G133)&gt;0,'Налаштування'!J12&lt;&gt;"Готово"),AND(LEN(H133)&gt;0,'Налаштування'!J13&lt;&gt;"Готово"),AND(LEN(I133)&gt;0,'Налаштування'!J14&lt;&gt;"Готово"),AND(LEN(J133)&gt;0,'Налаштування'!J15&lt;&gt;"Готово"),AND(LEN(K133)&gt;0,'Налаштування'!J16&lt;&gt;"Готово"),AND(LEN(L133)&gt;0,'Налаштування'!J17&lt;&gt;"Готово"),AND(LEN(M133)&gt;0,'Налаштування'!J18&lt;&gt;"Готово")),"Відділ не налаштовано","Готово"))))</x:f>
      </x:c>
    </x:row>
    <x:row r="134" ht="36" customHeight="1">
      <x:c r="A134" s="14" t="n">
        <x:f>IF('Налаштування'!$C$4&lt;&gt;"Готово","",IF(YEAR(DATE('Налаштування'!$B$4,1,128))='Налаштування'!$B$4,DATE('Налаштування'!$B$4,1,128),""))</x:f>
        <x:v>46150</x:v>
      </x:c>
      <x:c r="B134" s="11"/>
      <x:c r="C134" s="11"/>
      <x:c r="D134" s="11"/>
      <x:c r="E134" s="11"/>
      <x:c r="F134" s="11"/>
      <x:c r="G134" s="11"/>
      <x:c r="H134" s="11"/>
      <x:c r="I134" s="11"/>
      <x:c r="J134" s="11"/>
      <x:c r="K134" s="11"/>
      <x:c r="L134" s="11"/>
      <x:c r="M134" s="11"/>
      <x:c r="N134" s="9" t="str">
        <x:f>IF(COUNTA(B134:M134)=0,"",IF(A134="","Дата поза роком",IF(OR(AND(LEN(B134)&gt;0,OR(NOT(ISTEXT(B134)),LEN(TRIM(B134))=0)),AND(LEN(C134)&gt;0,OR(NOT(ISTEXT(C134)),LEN(TRIM(C134))=0)),AND(LEN(D134)&gt;0,OR(NOT(ISTEXT(D134)),LEN(TRIM(D134))=0)),AND(LEN(E134)&gt;0,OR(NOT(ISTEXT(E134)),LEN(TRIM(E134))=0)),AND(LEN(F134)&gt;0,OR(NOT(ISTEXT(F134)),LEN(TRIM(F134))=0)),AND(LEN(G134)&gt;0,OR(NOT(ISTEXT(G134)),LEN(TRIM(G134))=0)),AND(LEN(H134)&gt;0,OR(NOT(ISTEXT(H134)),LEN(TRIM(H134))=0)),AND(LEN(I134)&gt;0,OR(NOT(ISTEXT(I134)),LEN(TRIM(I134))=0)),AND(LEN(J134)&gt;0,OR(NOT(ISTEXT(J134)),LEN(TRIM(J134))=0)),AND(LEN(K134)&gt;0,OR(NOT(ISTEXT(K134)),LEN(TRIM(K134))=0)),AND(LEN(L134)&gt;0,OR(NOT(ISTEXT(L134)),LEN(TRIM(L134))=0)),AND(LEN(M134)&gt;0,OR(NOT(ISTEXT(M134)),LEN(TRIM(M134))=0))),"Перевірте текст",IF(OR(AND(LEN(B134)&gt;0,'Налаштування'!J7&lt;&gt;"Готово"),AND(LEN(C134)&gt;0,'Налаштування'!J8&lt;&gt;"Готово"),AND(LEN(D134)&gt;0,'Налаштування'!J9&lt;&gt;"Готово"),AND(LEN(E134)&gt;0,'Налаштування'!J10&lt;&gt;"Готово"),AND(LEN(F134)&gt;0,'Налаштування'!J11&lt;&gt;"Готово"),AND(LEN(G134)&gt;0,'Налаштування'!J12&lt;&gt;"Готово"),AND(LEN(H134)&gt;0,'Налаштування'!J13&lt;&gt;"Готово"),AND(LEN(I134)&gt;0,'Налаштування'!J14&lt;&gt;"Готово"),AND(LEN(J134)&gt;0,'Налаштування'!J15&lt;&gt;"Готово"),AND(LEN(K134)&gt;0,'Налаштування'!J16&lt;&gt;"Готово"),AND(LEN(L134)&gt;0,'Налаштування'!J17&lt;&gt;"Готово"),AND(LEN(M134)&gt;0,'Налаштування'!J18&lt;&gt;"Готово")),"Відділ не налаштовано","Готово"))))</x:f>
      </x:c>
    </x:row>
    <x:row r="135" ht="36" customHeight="1">
      <x:c r="A135" s="14" t="n">
        <x:f>IF('Налаштування'!$C$4&lt;&gt;"Готово","",IF(YEAR(DATE('Налаштування'!$B$4,1,129))='Налаштування'!$B$4,DATE('Налаштування'!$B$4,1,129),""))</x:f>
        <x:v>46151</x:v>
      </x:c>
      <x:c r="B135" s="11"/>
      <x:c r="C135" s="11"/>
      <x:c r="D135" s="11"/>
      <x:c r="E135" s="11"/>
      <x:c r="F135" s="11"/>
      <x:c r="G135" s="11"/>
      <x:c r="H135" s="11"/>
      <x:c r="I135" s="11"/>
      <x:c r="J135" s="11"/>
      <x:c r="K135" s="11"/>
      <x:c r="L135" s="11"/>
      <x:c r="M135" s="11"/>
      <x:c r="N135" s="9" t="str">
        <x:f>IF(COUNTA(B135:M135)=0,"",IF(A135="","Дата поза роком",IF(OR(AND(LEN(B135)&gt;0,OR(NOT(ISTEXT(B135)),LEN(TRIM(B135))=0)),AND(LEN(C135)&gt;0,OR(NOT(ISTEXT(C135)),LEN(TRIM(C135))=0)),AND(LEN(D135)&gt;0,OR(NOT(ISTEXT(D135)),LEN(TRIM(D135))=0)),AND(LEN(E135)&gt;0,OR(NOT(ISTEXT(E135)),LEN(TRIM(E135))=0)),AND(LEN(F135)&gt;0,OR(NOT(ISTEXT(F135)),LEN(TRIM(F135))=0)),AND(LEN(G135)&gt;0,OR(NOT(ISTEXT(G135)),LEN(TRIM(G135))=0)),AND(LEN(H135)&gt;0,OR(NOT(ISTEXT(H135)),LEN(TRIM(H135))=0)),AND(LEN(I135)&gt;0,OR(NOT(ISTEXT(I135)),LEN(TRIM(I135))=0)),AND(LEN(J135)&gt;0,OR(NOT(ISTEXT(J135)),LEN(TRIM(J135))=0)),AND(LEN(K135)&gt;0,OR(NOT(ISTEXT(K135)),LEN(TRIM(K135))=0)),AND(LEN(L135)&gt;0,OR(NOT(ISTEXT(L135)),LEN(TRIM(L135))=0)),AND(LEN(M135)&gt;0,OR(NOT(ISTEXT(M135)),LEN(TRIM(M135))=0))),"Перевірте текст",IF(OR(AND(LEN(B135)&gt;0,'Налаштування'!J7&lt;&gt;"Готово"),AND(LEN(C135)&gt;0,'Налаштування'!J8&lt;&gt;"Готово"),AND(LEN(D135)&gt;0,'Налаштування'!J9&lt;&gt;"Готово"),AND(LEN(E135)&gt;0,'Налаштування'!J10&lt;&gt;"Готово"),AND(LEN(F135)&gt;0,'Налаштування'!J11&lt;&gt;"Готово"),AND(LEN(G135)&gt;0,'Налаштування'!J12&lt;&gt;"Готово"),AND(LEN(H135)&gt;0,'Налаштування'!J13&lt;&gt;"Готово"),AND(LEN(I135)&gt;0,'Налаштування'!J14&lt;&gt;"Готово"),AND(LEN(J135)&gt;0,'Налаштування'!J15&lt;&gt;"Готово"),AND(LEN(K135)&gt;0,'Налаштування'!J16&lt;&gt;"Готово"),AND(LEN(L135)&gt;0,'Налаштування'!J17&lt;&gt;"Готово"),AND(LEN(M135)&gt;0,'Налаштування'!J18&lt;&gt;"Готово")),"Відділ не налаштовано","Готово"))))</x:f>
      </x:c>
    </x:row>
    <x:row r="136" ht="36" customHeight="1">
      <x:c r="A136" s="14" t="n">
        <x:f>IF('Налаштування'!$C$4&lt;&gt;"Готово","",IF(YEAR(DATE('Налаштування'!$B$4,1,130))='Налаштування'!$B$4,DATE('Налаштування'!$B$4,1,130),""))</x:f>
        <x:v>46152</x:v>
      </x:c>
      <x:c r="B136" s="11"/>
      <x:c r="C136" s="11"/>
      <x:c r="D136" s="11"/>
      <x:c r="E136" s="11"/>
      <x:c r="F136" s="11"/>
      <x:c r="G136" s="11"/>
      <x:c r="H136" s="11"/>
      <x:c r="I136" s="11"/>
      <x:c r="J136" s="11"/>
      <x:c r="K136" s="11"/>
      <x:c r="L136" s="11"/>
      <x:c r="M136" s="11"/>
      <x:c r="N136" s="9" t="str">
        <x:f>IF(COUNTA(B136:M136)=0,"",IF(A136="","Дата поза роком",IF(OR(AND(LEN(B136)&gt;0,OR(NOT(ISTEXT(B136)),LEN(TRIM(B136))=0)),AND(LEN(C136)&gt;0,OR(NOT(ISTEXT(C136)),LEN(TRIM(C136))=0)),AND(LEN(D136)&gt;0,OR(NOT(ISTEXT(D136)),LEN(TRIM(D136))=0)),AND(LEN(E136)&gt;0,OR(NOT(ISTEXT(E136)),LEN(TRIM(E136))=0)),AND(LEN(F136)&gt;0,OR(NOT(ISTEXT(F136)),LEN(TRIM(F136))=0)),AND(LEN(G136)&gt;0,OR(NOT(ISTEXT(G136)),LEN(TRIM(G136))=0)),AND(LEN(H136)&gt;0,OR(NOT(ISTEXT(H136)),LEN(TRIM(H136))=0)),AND(LEN(I136)&gt;0,OR(NOT(ISTEXT(I136)),LEN(TRIM(I136))=0)),AND(LEN(J136)&gt;0,OR(NOT(ISTEXT(J136)),LEN(TRIM(J136))=0)),AND(LEN(K136)&gt;0,OR(NOT(ISTEXT(K136)),LEN(TRIM(K136))=0)),AND(LEN(L136)&gt;0,OR(NOT(ISTEXT(L136)),LEN(TRIM(L136))=0)),AND(LEN(M136)&gt;0,OR(NOT(ISTEXT(M136)),LEN(TRIM(M136))=0))),"Перевірте текст",IF(OR(AND(LEN(B136)&gt;0,'Налаштування'!J7&lt;&gt;"Готово"),AND(LEN(C136)&gt;0,'Налаштування'!J8&lt;&gt;"Готово"),AND(LEN(D136)&gt;0,'Налаштування'!J9&lt;&gt;"Готово"),AND(LEN(E136)&gt;0,'Налаштування'!J10&lt;&gt;"Готово"),AND(LEN(F136)&gt;0,'Налаштування'!J11&lt;&gt;"Готово"),AND(LEN(G136)&gt;0,'Налаштування'!J12&lt;&gt;"Готово"),AND(LEN(H136)&gt;0,'Налаштування'!J13&lt;&gt;"Готово"),AND(LEN(I136)&gt;0,'Налаштування'!J14&lt;&gt;"Готово"),AND(LEN(J136)&gt;0,'Налаштування'!J15&lt;&gt;"Готово"),AND(LEN(K136)&gt;0,'Налаштування'!J16&lt;&gt;"Готово"),AND(LEN(L136)&gt;0,'Налаштування'!J17&lt;&gt;"Готово"),AND(LEN(M136)&gt;0,'Налаштування'!J18&lt;&gt;"Готово")),"Відділ не налаштовано","Готово"))))</x:f>
      </x:c>
    </x:row>
    <x:row r="137" ht="36" customHeight="1">
      <x:c r="A137" s="14" t="n">
        <x:f>IF('Налаштування'!$C$4&lt;&gt;"Готово","",IF(YEAR(DATE('Налаштування'!$B$4,1,131))='Налаштування'!$B$4,DATE('Налаштування'!$B$4,1,131),""))</x:f>
        <x:v>46153</x:v>
      </x:c>
      <x:c r="B137" s="11"/>
      <x:c r="C137" s="11"/>
      <x:c r="D137" s="11"/>
      <x:c r="E137" s="11"/>
      <x:c r="F137" s="11"/>
      <x:c r="G137" s="11"/>
      <x:c r="H137" s="11"/>
      <x:c r="I137" s="11"/>
      <x:c r="J137" s="11"/>
      <x:c r="K137" s="11"/>
      <x:c r="L137" s="11"/>
      <x:c r="M137" s="11"/>
      <x:c r="N137" s="9" t="str">
        <x:f>IF(COUNTA(B137:M137)=0,"",IF(A137="","Дата поза роком",IF(OR(AND(LEN(B137)&gt;0,OR(NOT(ISTEXT(B137)),LEN(TRIM(B137))=0)),AND(LEN(C137)&gt;0,OR(NOT(ISTEXT(C137)),LEN(TRIM(C137))=0)),AND(LEN(D137)&gt;0,OR(NOT(ISTEXT(D137)),LEN(TRIM(D137))=0)),AND(LEN(E137)&gt;0,OR(NOT(ISTEXT(E137)),LEN(TRIM(E137))=0)),AND(LEN(F137)&gt;0,OR(NOT(ISTEXT(F137)),LEN(TRIM(F137))=0)),AND(LEN(G137)&gt;0,OR(NOT(ISTEXT(G137)),LEN(TRIM(G137))=0)),AND(LEN(H137)&gt;0,OR(NOT(ISTEXT(H137)),LEN(TRIM(H137))=0)),AND(LEN(I137)&gt;0,OR(NOT(ISTEXT(I137)),LEN(TRIM(I137))=0)),AND(LEN(J137)&gt;0,OR(NOT(ISTEXT(J137)),LEN(TRIM(J137))=0)),AND(LEN(K137)&gt;0,OR(NOT(ISTEXT(K137)),LEN(TRIM(K137))=0)),AND(LEN(L137)&gt;0,OR(NOT(ISTEXT(L137)),LEN(TRIM(L137))=0)),AND(LEN(M137)&gt;0,OR(NOT(ISTEXT(M137)),LEN(TRIM(M137))=0))),"Перевірте текст",IF(OR(AND(LEN(B137)&gt;0,'Налаштування'!J7&lt;&gt;"Готово"),AND(LEN(C137)&gt;0,'Налаштування'!J8&lt;&gt;"Готово"),AND(LEN(D137)&gt;0,'Налаштування'!J9&lt;&gt;"Готово"),AND(LEN(E137)&gt;0,'Налаштування'!J10&lt;&gt;"Готово"),AND(LEN(F137)&gt;0,'Налаштування'!J11&lt;&gt;"Готово"),AND(LEN(G137)&gt;0,'Налаштування'!J12&lt;&gt;"Готово"),AND(LEN(H137)&gt;0,'Налаштування'!J13&lt;&gt;"Готово"),AND(LEN(I137)&gt;0,'Налаштування'!J14&lt;&gt;"Готово"),AND(LEN(J137)&gt;0,'Налаштування'!J15&lt;&gt;"Готово"),AND(LEN(K137)&gt;0,'Налаштування'!J16&lt;&gt;"Готово"),AND(LEN(L137)&gt;0,'Налаштування'!J17&lt;&gt;"Готово"),AND(LEN(M137)&gt;0,'Налаштування'!J18&lt;&gt;"Готово")),"Відділ не налаштовано","Готово"))))</x:f>
      </x:c>
    </x:row>
    <x:row r="138" ht="36" customHeight="1">
      <x:c r="A138" s="14" t="n">
        <x:f>IF('Налаштування'!$C$4&lt;&gt;"Готово","",IF(YEAR(DATE('Налаштування'!$B$4,1,132))='Налаштування'!$B$4,DATE('Налаштування'!$B$4,1,132),""))</x:f>
        <x:v>46154</x:v>
      </x:c>
      <x:c r="B138" s="11"/>
      <x:c r="C138" s="11"/>
      <x:c r="D138" s="11"/>
      <x:c r="E138" s="11"/>
      <x:c r="F138" s="11"/>
      <x:c r="G138" s="11"/>
      <x:c r="H138" s="11"/>
      <x:c r="I138" s="11"/>
      <x:c r="J138" s="11"/>
      <x:c r="K138" s="11"/>
      <x:c r="L138" s="11"/>
      <x:c r="M138" s="11"/>
      <x:c r="N138" s="9" t="str">
        <x:f>IF(COUNTA(B138:M138)=0,"",IF(A138="","Дата поза роком",IF(OR(AND(LEN(B138)&gt;0,OR(NOT(ISTEXT(B138)),LEN(TRIM(B138))=0)),AND(LEN(C138)&gt;0,OR(NOT(ISTEXT(C138)),LEN(TRIM(C138))=0)),AND(LEN(D138)&gt;0,OR(NOT(ISTEXT(D138)),LEN(TRIM(D138))=0)),AND(LEN(E138)&gt;0,OR(NOT(ISTEXT(E138)),LEN(TRIM(E138))=0)),AND(LEN(F138)&gt;0,OR(NOT(ISTEXT(F138)),LEN(TRIM(F138))=0)),AND(LEN(G138)&gt;0,OR(NOT(ISTEXT(G138)),LEN(TRIM(G138))=0)),AND(LEN(H138)&gt;0,OR(NOT(ISTEXT(H138)),LEN(TRIM(H138))=0)),AND(LEN(I138)&gt;0,OR(NOT(ISTEXT(I138)),LEN(TRIM(I138))=0)),AND(LEN(J138)&gt;0,OR(NOT(ISTEXT(J138)),LEN(TRIM(J138))=0)),AND(LEN(K138)&gt;0,OR(NOT(ISTEXT(K138)),LEN(TRIM(K138))=0)),AND(LEN(L138)&gt;0,OR(NOT(ISTEXT(L138)),LEN(TRIM(L138))=0)),AND(LEN(M138)&gt;0,OR(NOT(ISTEXT(M138)),LEN(TRIM(M138))=0))),"Перевірте текст",IF(OR(AND(LEN(B138)&gt;0,'Налаштування'!J7&lt;&gt;"Готово"),AND(LEN(C138)&gt;0,'Налаштування'!J8&lt;&gt;"Готово"),AND(LEN(D138)&gt;0,'Налаштування'!J9&lt;&gt;"Готово"),AND(LEN(E138)&gt;0,'Налаштування'!J10&lt;&gt;"Готово"),AND(LEN(F138)&gt;0,'Налаштування'!J11&lt;&gt;"Готово"),AND(LEN(G138)&gt;0,'Налаштування'!J12&lt;&gt;"Готово"),AND(LEN(H138)&gt;0,'Налаштування'!J13&lt;&gt;"Готово"),AND(LEN(I138)&gt;0,'Налаштування'!J14&lt;&gt;"Готово"),AND(LEN(J138)&gt;0,'Налаштування'!J15&lt;&gt;"Готово"),AND(LEN(K138)&gt;0,'Налаштування'!J16&lt;&gt;"Готово"),AND(LEN(L138)&gt;0,'Налаштування'!J17&lt;&gt;"Готово"),AND(LEN(M138)&gt;0,'Налаштування'!J18&lt;&gt;"Готово")),"Відділ не налаштовано","Готово"))))</x:f>
      </x:c>
    </x:row>
    <x:row r="139" ht="36" customHeight="1">
      <x:c r="A139" s="14" t="n">
        <x:f>IF('Налаштування'!$C$4&lt;&gt;"Готово","",IF(YEAR(DATE('Налаштування'!$B$4,1,133))='Налаштування'!$B$4,DATE('Налаштування'!$B$4,1,133),""))</x:f>
        <x:v>46155</x:v>
      </x:c>
      <x:c r="B139" s="11"/>
      <x:c r="C139" s="11"/>
      <x:c r="D139" s="11"/>
      <x:c r="E139" s="11"/>
      <x:c r="F139" s="11"/>
      <x:c r="G139" s="11"/>
      <x:c r="H139" s="11"/>
      <x:c r="I139" s="11"/>
      <x:c r="J139" s="11"/>
      <x:c r="K139" s="11"/>
      <x:c r="L139" s="11"/>
      <x:c r="M139" s="11"/>
      <x:c r="N139" s="9" t="str">
        <x:f>IF(COUNTA(B139:M139)=0,"",IF(A139="","Дата поза роком",IF(OR(AND(LEN(B139)&gt;0,OR(NOT(ISTEXT(B139)),LEN(TRIM(B139))=0)),AND(LEN(C139)&gt;0,OR(NOT(ISTEXT(C139)),LEN(TRIM(C139))=0)),AND(LEN(D139)&gt;0,OR(NOT(ISTEXT(D139)),LEN(TRIM(D139))=0)),AND(LEN(E139)&gt;0,OR(NOT(ISTEXT(E139)),LEN(TRIM(E139))=0)),AND(LEN(F139)&gt;0,OR(NOT(ISTEXT(F139)),LEN(TRIM(F139))=0)),AND(LEN(G139)&gt;0,OR(NOT(ISTEXT(G139)),LEN(TRIM(G139))=0)),AND(LEN(H139)&gt;0,OR(NOT(ISTEXT(H139)),LEN(TRIM(H139))=0)),AND(LEN(I139)&gt;0,OR(NOT(ISTEXT(I139)),LEN(TRIM(I139))=0)),AND(LEN(J139)&gt;0,OR(NOT(ISTEXT(J139)),LEN(TRIM(J139))=0)),AND(LEN(K139)&gt;0,OR(NOT(ISTEXT(K139)),LEN(TRIM(K139))=0)),AND(LEN(L139)&gt;0,OR(NOT(ISTEXT(L139)),LEN(TRIM(L139))=0)),AND(LEN(M139)&gt;0,OR(NOT(ISTEXT(M139)),LEN(TRIM(M139))=0))),"Перевірте текст",IF(OR(AND(LEN(B139)&gt;0,'Налаштування'!J7&lt;&gt;"Готово"),AND(LEN(C139)&gt;0,'Налаштування'!J8&lt;&gt;"Готово"),AND(LEN(D139)&gt;0,'Налаштування'!J9&lt;&gt;"Готово"),AND(LEN(E139)&gt;0,'Налаштування'!J10&lt;&gt;"Готово"),AND(LEN(F139)&gt;0,'Налаштування'!J11&lt;&gt;"Готово"),AND(LEN(G139)&gt;0,'Налаштування'!J12&lt;&gt;"Готово"),AND(LEN(H139)&gt;0,'Налаштування'!J13&lt;&gt;"Готово"),AND(LEN(I139)&gt;0,'Налаштування'!J14&lt;&gt;"Готово"),AND(LEN(J139)&gt;0,'Налаштування'!J15&lt;&gt;"Готово"),AND(LEN(K139)&gt;0,'Налаштування'!J16&lt;&gt;"Готово"),AND(LEN(L139)&gt;0,'Налаштування'!J17&lt;&gt;"Готово"),AND(LEN(M139)&gt;0,'Налаштування'!J18&lt;&gt;"Готово")),"Відділ не налаштовано","Готово"))))</x:f>
      </x:c>
    </x:row>
    <x:row r="140" ht="36" customHeight="1">
      <x:c r="A140" s="14" t="n">
        <x:f>IF('Налаштування'!$C$4&lt;&gt;"Готово","",IF(YEAR(DATE('Налаштування'!$B$4,1,134))='Налаштування'!$B$4,DATE('Налаштування'!$B$4,1,134),""))</x:f>
        <x:v>46156</x:v>
      </x:c>
      <x:c r="B140" s="11"/>
      <x:c r="C140" s="11"/>
      <x:c r="D140" s="11"/>
      <x:c r="E140" s="11"/>
      <x:c r="F140" s="11"/>
      <x:c r="G140" s="11"/>
      <x:c r="H140" s="11"/>
      <x:c r="I140" s="11"/>
      <x:c r="J140" s="11"/>
      <x:c r="K140" s="11"/>
      <x:c r="L140" s="11"/>
      <x:c r="M140" s="11"/>
      <x:c r="N140" s="9" t="str">
        <x:f>IF(COUNTA(B140:M140)=0,"",IF(A140="","Дата поза роком",IF(OR(AND(LEN(B140)&gt;0,OR(NOT(ISTEXT(B140)),LEN(TRIM(B140))=0)),AND(LEN(C140)&gt;0,OR(NOT(ISTEXT(C140)),LEN(TRIM(C140))=0)),AND(LEN(D140)&gt;0,OR(NOT(ISTEXT(D140)),LEN(TRIM(D140))=0)),AND(LEN(E140)&gt;0,OR(NOT(ISTEXT(E140)),LEN(TRIM(E140))=0)),AND(LEN(F140)&gt;0,OR(NOT(ISTEXT(F140)),LEN(TRIM(F140))=0)),AND(LEN(G140)&gt;0,OR(NOT(ISTEXT(G140)),LEN(TRIM(G140))=0)),AND(LEN(H140)&gt;0,OR(NOT(ISTEXT(H140)),LEN(TRIM(H140))=0)),AND(LEN(I140)&gt;0,OR(NOT(ISTEXT(I140)),LEN(TRIM(I140))=0)),AND(LEN(J140)&gt;0,OR(NOT(ISTEXT(J140)),LEN(TRIM(J140))=0)),AND(LEN(K140)&gt;0,OR(NOT(ISTEXT(K140)),LEN(TRIM(K140))=0)),AND(LEN(L140)&gt;0,OR(NOT(ISTEXT(L140)),LEN(TRIM(L140))=0)),AND(LEN(M140)&gt;0,OR(NOT(ISTEXT(M140)),LEN(TRIM(M140))=0))),"Перевірте текст",IF(OR(AND(LEN(B140)&gt;0,'Налаштування'!J7&lt;&gt;"Готово"),AND(LEN(C140)&gt;0,'Налаштування'!J8&lt;&gt;"Готово"),AND(LEN(D140)&gt;0,'Налаштування'!J9&lt;&gt;"Готово"),AND(LEN(E140)&gt;0,'Налаштування'!J10&lt;&gt;"Готово"),AND(LEN(F140)&gt;0,'Налаштування'!J11&lt;&gt;"Готово"),AND(LEN(G140)&gt;0,'Налаштування'!J12&lt;&gt;"Готово"),AND(LEN(H140)&gt;0,'Налаштування'!J13&lt;&gt;"Готово"),AND(LEN(I140)&gt;0,'Налаштування'!J14&lt;&gt;"Готово"),AND(LEN(J140)&gt;0,'Налаштування'!J15&lt;&gt;"Готово"),AND(LEN(K140)&gt;0,'Налаштування'!J16&lt;&gt;"Готово"),AND(LEN(L140)&gt;0,'Налаштування'!J17&lt;&gt;"Готово"),AND(LEN(M140)&gt;0,'Налаштування'!J18&lt;&gt;"Готово")),"Відділ не налаштовано","Готово"))))</x:f>
      </x:c>
    </x:row>
    <x:row r="141" ht="36" customHeight="1">
      <x:c r="A141" s="14" t="n">
        <x:f>IF('Налаштування'!$C$4&lt;&gt;"Готово","",IF(YEAR(DATE('Налаштування'!$B$4,1,135))='Налаштування'!$B$4,DATE('Налаштування'!$B$4,1,135),""))</x:f>
        <x:v>46157</x:v>
      </x:c>
      <x:c r="B141" s="11"/>
      <x:c r="C141" s="11"/>
      <x:c r="D141" s="11"/>
      <x:c r="E141" s="11"/>
      <x:c r="F141" s="11"/>
      <x:c r="G141" s="11"/>
      <x:c r="H141" s="11"/>
      <x:c r="I141" s="11"/>
      <x:c r="J141" s="11"/>
      <x:c r="K141" s="11"/>
      <x:c r="L141" s="11"/>
      <x:c r="M141" s="11"/>
      <x:c r="N141" s="9" t="str">
        <x:f>IF(COUNTA(B141:M141)=0,"",IF(A141="","Дата поза роком",IF(OR(AND(LEN(B141)&gt;0,OR(NOT(ISTEXT(B141)),LEN(TRIM(B141))=0)),AND(LEN(C141)&gt;0,OR(NOT(ISTEXT(C141)),LEN(TRIM(C141))=0)),AND(LEN(D141)&gt;0,OR(NOT(ISTEXT(D141)),LEN(TRIM(D141))=0)),AND(LEN(E141)&gt;0,OR(NOT(ISTEXT(E141)),LEN(TRIM(E141))=0)),AND(LEN(F141)&gt;0,OR(NOT(ISTEXT(F141)),LEN(TRIM(F141))=0)),AND(LEN(G141)&gt;0,OR(NOT(ISTEXT(G141)),LEN(TRIM(G141))=0)),AND(LEN(H141)&gt;0,OR(NOT(ISTEXT(H141)),LEN(TRIM(H141))=0)),AND(LEN(I141)&gt;0,OR(NOT(ISTEXT(I141)),LEN(TRIM(I141))=0)),AND(LEN(J141)&gt;0,OR(NOT(ISTEXT(J141)),LEN(TRIM(J141))=0)),AND(LEN(K141)&gt;0,OR(NOT(ISTEXT(K141)),LEN(TRIM(K141))=0)),AND(LEN(L141)&gt;0,OR(NOT(ISTEXT(L141)),LEN(TRIM(L141))=0)),AND(LEN(M141)&gt;0,OR(NOT(ISTEXT(M141)),LEN(TRIM(M141))=0))),"Перевірте текст",IF(OR(AND(LEN(B141)&gt;0,'Налаштування'!J7&lt;&gt;"Готово"),AND(LEN(C141)&gt;0,'Налаштування'!J8&lt;&gt;"Готово"),AND(LEN(D141)&gt;0,'Налаштування'!J9&lt;&gt;"Готово"),AND(LEN(E141)&gt;0,'Налаштування'!J10&lt;&gt;"Готово"),AND(LEN(F141)&gt;0,'Налаштування'!J11&lt;&gt;"Готово"),AND(LEN(G141)&gt;0,'Налаштування'!J12&lt;&gt;"Готово"),AND(LEN(H141)&gt;0,'Налаштування'!J13&lt;&gt;"Готово"),AND(LEN(I141)&gt;0,'Налаштування'!J14&lt;&gt;"Готово"),AND(LEN(J141)&gt;0,'Налаштування'!J15&lt;&gt;"Готово"),AND(LEN(K141)&gt;0,'Налаштування'!J16&lt;&gt;"Готово"),AND(LEN(L141)&gt;0,'Налаштування'!J17&lt;&gt;"Готово"),AND(LEN(M141)&gt;0,'Налаштування'!J18&lt;&gt;"Готово")),"Відділ не налаштовано","Готово"))))</x:f>
      </x:c>
    </x:row>
    <x:row r="142" ht="36" customHeight="1">
      <x:c r="A142" s="14" t="n">
        <x:f>IF('Налаштування'!$C$4&lt;&gt;"Готово","",IF(YEAR(DATE('Налаштування'!$B$4,1,136))='Налаштування'!$B$4,DATE('Налаштування'!$B$4,1,136),""))</x:f>
        <x:v>46158</x:v>
      </x:c>
      <x:c r="B142" s="11"/>
      <x:c r="C142" s="11"/>
      <x:c r="D142" s="11"/>
      <x:c r="E142" s="11"/>
      <x:c r="F142" s="11"/>
      <x:c r="G142" s="11"/>
      <x:c r="H142" s="11"/>
      <x:c r="I142" s="11"/>
      <x:c r="J142" s="11"/>
      <x:c r="K142" s="11"/>
      <x:c r="L142" s="11"/>
      <x:c r="M142" s="11"/>
      <x:c r="N142" s="9" t="str">
        <x:f>IF(COUNTA(B142:M142)=0,"",IF(A142="","Дата поза роком",IF(OR(AND(LEN(B142)&gt;0,OR(NOT(ISTEXT(B142)),LEN(TRIM(B142))=0)),AND(LEN(C142)&gt;0,OR(NOT(ISTEXT(C142)),LEN(TRIM(C142))=0)),AND(LEN(D142)&gt;0,OR(NOT(ISTEXT(D142)),LEN(TRIM(D142))=0)),AND(LEN(E142)&gt;0,OR(NOT(ISTEXT(E142)),LEN(TRIM(E142))=0)),AND(LEN(F142)&gt;0,OR(NOT(ISTEXT(F142)),LEN(TRIM(F142))=0)),AND(LEN(G142)&gt;0,OR(NOT(ISTEXT(G142)),LEN(TRIM(G142))=0)),AND(LEN(H142)&gt;0,OR(NOT(ISTEXT(H142)),LEN(TRIM(H142))=0)),AND(LEN(I142)&gt;0,OR(NOT(ISTEXT(I142)),LEN(TRIM(I142))=0)),AND(LEN(J142)&gt;0,OR(NOT(ISTEXT(J142)),LEN(TRIM(J142))=0)),AND(LEN(K142)&gt;0,OR(NOT(ISTEXT(K142)),LEN(TRIM(K142))=0)),AND(LEN(L142)&gt;0,OR(NOT(ISTEXT(L142)),LEN(TRIM(L142))=0)),AND(LEN(M142)&gt;0,OR(NOT(ISTEXT(M142)),LEN(TRIM(M142))=0))),"Перевірте текст",IF(OR(AND(LEN(B142)&gt;0,'Налаштування'!J7&lt;&gt;"Готово"),AND(LEN(C142)&gt;0,'Налаштування'!J8&lt;&gt;"Готово"),AND(LEN(D142)&gt;0,'Налаштування'!J9&lt;&gt;"Готово"),AND(LEN(E142)&gt;0,'Налаштування'!J10&lt;&gt;"Готово"),AND(LEN(F142)&gt;0,'Налаштування'!J11&lt;&gt;"Готово"),AND(LEN(G142)&gt;0,'Налаштування'!J12&lt;&gt;"Готово"),AND(LEN(H142)&gt;0,'Налаштування'!J13&lt;&gt;"Готово"),AND(LEN(I142)&gt;0,'Налаштування'!J14&lt;&gt;"Готово"),AND(LEN(J142)&gt;0,'Налаштування'!J15&lt;&gt;"Готово"),AND(LEN(K142)&gt;0,'Налаштування'!J16&lt;&gt;"Готово"),AND(LEN(L142)&gt;0,'Налаштування'!J17&lt;&gt;"Готово"),AND(LEN(M142)&gt;0,'Налаштування'!J18&lt;&gt;"Готово")),"Відділ не налаштовано","Готово"))))</x:f>
      </x:c>
    </x:row>
    <x:row r="143" ht="36" customHeight="1">
      <x:c r="A143" s="14" t="n">
        <x:f>IF('Налаштування'!$C$4&lt;&gt;"Готово","",IF(YEAR(DATE('Налаштування'!$B$4,1,137))='Налаштування'!$B$4,DATE('Налаштування'!$B$4,1,137),""))</x:f>
        <x:v>46159</x:v>
      </x:c>
      <x:c r="B143" s="11"/>
      <x:c r="C143" s="11"/>
      <x:c r="D143" s="11"/>
      <x:c r="E143" s="11"/>
      <x:c r="F143" s="11"/>
      <x:c r="G143" s="11"/>
      <x:c r="H143" s="11"/>
      <x:c r="I143" s="11"/>
      <x:c r="J143" s="11"/>
      <x:c r="K143" s="11"/>
      <x:c r="L143" s="11"/>
      <x:c r="M143" s="11"/>
      <x:c r="N143" s="9" t="str">
        <x:f>IF(COUNTA(B143:M143)=0,"",IF(A143="","Дата поза роком",IF(OR(AND(LEN(B143)&gt;0,OR(NOT(ISTEXT(B143)),LEN(TRIM(B143))=0)),AND(LEN(C143)&gt;0,OR(NOT(ISTEXT(C143)),LEN(TRIM(C143))=0)),AND(LEN(D143)&gt;0,OR(NOT(ISTEXT(D143)),LEN(TRIM(D143))=0)),AND(LEN(E143)&gt;0,OR(NOT(ISTEXT(E143)),LEN(TRIM(E143))=0)),AND(LEN(F143)&gt;0,OR(NOT(ISTEXT(F143)),LEN(TRIM(F143))=0)),AND(LEN(G143)&gt;0,OR(NOT(ISTEXT(G143)),LEN(TRIM(G143))=0)),AND(LEN(H143)&gt;0,OR(NOT(ISTEXT(H143)),LEN(TRIM(H143))=0)),AND(LEN(I143)&gt;0,OR(NOT(ISTEXT(I143)),LEN(TRIM(I143))=0)),AND(LEN(J143)&gt;0,OR(NOT(ISTEXT(J143)),LEN(TRIM(J143))=0)),AND(LEN(K143)&gt;0,OR(NOT(ISTEXT(K143)),LEN(TRIM(K143))=0)),AND(LEN(L143)&gt;0,OR(NOT(ISTEXT(L143)),LEN(TRIM(L143))=0)),AND(LEN(M143)&gt;0,OR(NOT(ISTEXT(M143)),LEN(TRIM(M143))=0))),"Перевірте текст",IF(OR(AND(LEN(B143)&gt;0,'Налаштування'!J7&lt;&gt;"Готово"),AND(LEN(C143)&gt;0,'Налаштування'!J8&lt;&gt;"Готово"),AND(LEN(D143)&gt;0,'Налаштування'!J9&lt;&gt;"Готово"),AND(LEN(E143)&gt;0,'Налаштування'!J10&lt;&gt;"Готово"),AND(LEN(F143)&gt;0,'Налаштування'!J11&lt;&gt;"Готово"),AND(LEN(G143)&gt;0,'Налаштування'!J12&lt;&gt;"Готово"),AND(LEN(H143)&gt;0,'Налаштування'!J13&lt;&gt;"Готово"),AND(LEN(I143)&gt;0,'Налаштування'!J14&lt;&gt;"Готово"),AND(LEN(J143)&gt;0,'Налаштування'!J15&lt;&gt;"Готово"),AND(LEN(K143)&gt;0,'Налаштування'!J16&lt;&gt;"Готово"),AND(LEN(L143)&gt;0,'Налаштування'!J17&lt;&gt;"Готово"),AND(LEN(M143)&gt;0,'Налаштування'!J18&lt;&gt;"Готово")),"Відділ не налаштовано","Готово"))))</x:f>
      </x:c>
    </x:row>
    <x:row r="144" ht="36" customHeight="1">
      <x:c r="A144" s="14" t="n">
        <x:f>IF('Налаштування'!$C$4&lt;&gt;"Готово","",IF(YEAR(DATE('Налаштування'!$B$4,1,138))='Налаштування'!$B$4,DATE('Налаштування'!$B$4,1,138),""))</x:f>
        <x:v>46160</x:v>
      </x:c>
      <x:c r="B144" s="11"/>
      <x:c r="C144" s="11"/>
      <x:c r="D144" s="11"/>
      <x:c r="E144" s="11"/>
      <x:c r="F144" s="11"/>
      <x:c r="G144" s="11"/>
      <x:c r="H144" s="11"/>
      <x:c r="I144" s="11"/>
      <x:c r="J144" s="11"/>
      <x:c r="K144" s="11"/>
      <x:c r="L144" s="11"/>
      <x:c r="M144" s="11"/>
      <x:c r="N144" s="9" t="str">
        <x:f>IF(COUNTA(B144:M144)=0,"",IF(A144="","Дата поза роком",IF(OR(AND(LEN(B144)&gt;0,OR(NOT(ISTEXT(B144)),LEN(TRIM(B144))=0)),AND(LEN(C144)&gt;0,OR(NOT(ISTEXT(C144)),LEN(TRIM(C144))=0)),AND(LEN(D144)&gt;0,OR(NOT(ISTEXT(D144)),LEN(TRIM(D144))=0)),AND(LEN(E144)&gt;0,OR(NOT(ISTEXT(E144)),LEN(TRIM(E144))=0)),AND(LEN(F144)&gt;0,OR(NOT(ISTEXT(F144)),LEN(TRIM(F144))=0)),AND(LEN(G144)&gt;0,OR(NOT(ISTEXT(G144)),LEN(TRIM(G144))=0)),AND(LEN(H144)&gt;0,OR(NOT(ISTEXT(H144)),LEN(TRIM(H144))=0)),AND(LEN(I144)&gt;0,OR(NOT(ISTEXT(I144)),LEN(TRIM(I144))=0)),AND(LEN(J144)&gt;0,OR(NOT(ISTEXT(J144)),LEN(TRIM(J144))=0)),AND(LEN(K144)&gt;0,OR(NOT(ISTEXT(K144)),LEN(TRIM(K144))=0)),AND(LEN(L144)&gt;0,OR(NOT(ISTEXT(L144)),LEN(TRIM(L144))=0)),AND(LEN(M144)&gt;0,OR(NOT(ISTEXT(M144)),LEN(TRIM(M144))=0))),"Перевірте текст",IF(OR(AND(LEN(B144)&gt;0,'Налаштування'!J7&lt;&gt;"Готово"),AND(LEN(C144)&gt;0,'Налаштування'!J8&lt;&gt;"Готово"),AND(LEN(D144)&gt;0,'Налаштування'!J9&lt;&gt;"Готово"),AND(LEN(E144)&gt;0,'Налаштування'!J10&lt;&gt;"Готово"),AND(LEN(F144)&gt;0,'Налаштування'!J11&lt;&gt;"Готово"),AND(LEN(G144)&gt;0,'Налаштування'!J12&lt;&gt;"Готово"),AND(LEN(H144)&gt;0,'Налаштування'!J13&lt;&gt;"Готово"),AND(LEN(I144)&gt;0,'Налаштування'!J14&lt;&gt;"Готово"),AND(LEN(J144)&gt;0,'Налаштування'!J15&lt;&gt;"Готово"),AND(LEN(K144)&gt;0,'Налаштування'!J16&lt;&gt;"Готово"),AND(LEN(L144)&gt;0,'Налаштування'!J17&lt;&gt;"Готово"),AND(LEN(M144)&gt;0,'Налаштування'!J18&lt;&gt;"Готово")),"Відділ не налаштовано","Готово"))))</x:f>
      </x:c>
    </x:row>
    <x:row r="145" ht="36" customHeight="1">
      <x:c r="A145" s="14" t="n">
        <x:f>IF('Налаштування'!$C$4&lt;&gt;"Готово","",IF(YEAR(DATE('Налаштування'!$B$4,1,139))='Налаштування'!$B$4,DATE('Налаштування'!$B$4,1,139),""))</x:f>
        <x:v>46161</x:v>
      </x:c>
      <x:c r="B145" s="11"/>
      <x:c r="C145" s="11"/>
      <x:c r="D145" s="11"/>
      <x:c r="E145" s="11"/>
      <x:c r="F145" s="11"/>
      <x:c r="G145" s="11"/>
      <x:c r="H145" s="11"/>
      <x:c r="I145" s="11"/>
      <x:c r="J145" s="11"/>
      <x:c r="K145" s="11"/>
      <x:c r="L145" s="11"/>
      <x:c r="M145" s="11"/>
      <x:c r="N145" s="9" t="str">
        <x:f>IF(COUNTA(B145:M145)=0,"",IF(A145="","Дата поза роком",IF(OR(AND(LEN(B145)&gt;0,OR(NOT(ISTEXT(B145)),LEN(TRIM(B145))=0)),AND(LEN(C145)&gt;0,OR(NOT(ISTEXT(C145)),LEN(TRIM(C145))=0)),AND(LEN(D145)&gt;0,OR(NOT(ISTEXT(D145)),LEN(TRIM(D145))=0)),AND(LEN(E145)&gt;0,OR(NOT(ISTEXT(E145)),LEN(TRIM(E145))=0)),AND(LEN(F145)&gt;0,OR(NOT(ISTEXT(F145)),LEN(TRIM(F145))=0)),AND(LEN(G145)&gt;0,OR(NOT(ISTEXT(G145)),LEN(TRIM(G145))=0)),AND(LEN(H145)&gt;0,OR(NOT(ISTEXT(H145)),LEN(TRIM(H145))=0)),AND(LEN(I145)&gt;0,OR(NOT(ISTEXT(I145)),LEN(TRIM(I145))=0)),AND(LEN(J145)&gt;0,OR(NOT(ISTEXT(J145)),LEN(TRIM(J145))=0)),AND(LEN(K145)&gt;0,OR(NOT(ISTEXT(K145)),LEN(TRIM(K145))=0)),AND(LEN(L145)&gt;0,OR(NOT(ISTEXT(L145)),LEN(TRIM(L145))=0)),AND(LEN(M145)&gt;0,OR(NOT(ISTEXT(M145)),LEN(TRIM(M145))=0))),"Перевірте текст",IF(OR(AND(LEN(B145)&gt;0,'Налаштування'!J7&lt;&gt;"Готово"),AND(LEN(C145)&gt;0,'Налаштування'!J8&lt;&gt;"Готово"),AND(LEN(D145)&gt;0,'Налаштування'!J9&lt;&gt;"Готово"),AND(LEN(E145)&gt;0,'Налаштування'!J10&lt;&gt;"Готово"),AND(LEN(F145)&gt;0,'Налаштування'!J11&lt;&gt;"Готово"),AND(LEN(G145)&gt;0,'Налаштування'!J12&lt;&gt;"Готово"),AND(LEN(H145)&gt;0,'Налаштування'!J13&lt;&gt;"Готово"),AND(LEN(I145)&gt;0,'Налаштування'!J14&lt;&gt;"Готово"),AND(LEN(J145)&gt;0,'Налаштування'!J15&lt;&gt;"Готово"),AND(LEN(K145)&gt;0,'Налаштування'!J16&lt;&gt;"Готово"),AND(LEN(L145)&gt;0,'Налаштування'!J17&lt;&gt;"Готово"),AND(LEN(M145)&gt;0,'Налаштування'!J18&lt;&gt;"Готово")),"Відділ не налаштовано","Готово"))))</x:f>
      </x:c>
    </x:row>
    <x:row r="146" ht="36" customHeight="1">
      <x:c r="A146" s="14" t="n">
        <x:f>IF('Налаштування'!$C$4&lt;&gt;"Готово","",IF(YEAR(DATE('Налаштування'!$B$4,1,140))='Налаштування'!$B$4,DATE('Налаштування'!$B$4,1,140),""))</x:f>
        <x:v>46162</x:v>
      </x:c>
      <x:c r="B146" s="11"/>
      <x:c r="C146" s="11"/>
      <x:c r="D146" s="11"/>
      <x:c r="E146" s="11"/>
      <x:c r="F146" s="11"/>
      <x:c r="G146" s="11"/>
      <x:c r="H146" s="11"/>
      <x:c r="I146" s="11"/>
      <x:c r="J146" s="11"/>
      <x:c r="K146" s="11"/>
      <x:c r="L146" s="11"/>
      <x:c r="M146" s="11"/>
      <x:c r="N146" s="9" t="str">
        <x:f>IF(COUNTA(B146:M146)=0,"",IF(A146="","Дата поза роком",IF(OR(AND(LEN(B146)&gt;0,OR(NOT(ISTEXT(B146)),LEN(TRIM(B146))=0)),AND(LEN(C146)&gt;0,OR(NOT(ISTEXT(C146)),LEN(TRIM(C146))=0)),AND(LEN(D146)&gt;0,OR(NOT(ISTEXT(D146)),LEN(TRIM(D146))=0)),AND(LEN(E146)&gt;0,OR(NOT(ISTEXT(E146)),LEN(TRIM(E146))=0)),AND(LEN(F146)&gt;0,OR(NOT(ISTEXT(F146)),LEN(TRIM(F146))=0)),AND(LEN(G146)&gt;0,OR(NOT(ISTEXT(G146)),LEN(TRIM(G146))=0)),AND(LEN(H146)&gt;0,OR(NOT(ISTEXT(H146)),LEN(TRIM(H146))=0)),AND(LEN(I146)&gt;0,OR(NOT(ISTEXT(I146)),LEN(TRIM(I146))=0)),AND(LEN(J146)&gt;0,OR(NOT(ISTEXT(J146)),LEN(TRIM(J146))=0)),AND(LEN(K146)&gt;0,OR(NOT(ISTEXT(K146)),LEN(TRIM(K146))=0)),AND(LEN(L146)&gt;0,OR(NOT(ISTEXT(L146)),LEN(TRIM(L146))=0)),AND(LEN(M146)&gt;0,OR(NOT(ISTEXT(M146)),LEN(TRIM(M146))=0))),"Перевірте текст",IF(OR(AND(LEN(B146)&gt;0,'Налаштування'!J7&lt;&gt;"Готово"),AND(LEN(C146)&gt;0,'Налаштування'!J8&lt;&gt;"Готово"),AND(LEN(D146)&gt;0,'Налаштування'!J9&lt;&gt;"Готово"),AND(LEN(E146)&gt;0,'Налаштування'!J10&lt;&gt;"Готово"),AND(LEN(F146)&gt;0,'Налаштування'!J11&lt;&gt;"Готово"),AND(LEN(G146)&gt;0,'Налаштування'!J12&lt;&gt;"Готово"),AND(LEN(H146)&gt;0,'Налаштування'!J13&lt;&gt;"Готово"),AND(LEN(I146)&gt;0,'Налаштування'!J14&lt;&gt;"Готово"),AND(LEN(J146)&gt;0,'Налаштування'!J15&lt;&gt;"Готово"),AND(LEN(K146)&gt;0,'Налаштування'!J16&lt;&gt;"Готово"),AND(LEN(L146)&gt;0,'Налаштування'!J17&lt;&gt;"Готово"),AND(LEN(M146)&gt;0,'Налаштування'!J18&lt;&gt;"Готово")),"Відділ не налаштовано","Готово"))))</x:f>
      </x:c>
    </x:row>
    <x:row r="147" ht="36" customHeight="1">
      <x:c r="A147" s="14" t="n">
        <x:f>IF('Налаштування'!$C$4&lt;&gt;"Готово","",IF(YEAR(DATE('Налаштування'!$B$4,1,141))='Налаштування'!$B$4,DATE('Налаштування'!$B$4,1,141),""))</x:f>
        <x:v>46163</x:v>
      </x:c>
      <x:c r="B147" s="11"/>
      <x:c r="C147" s="11"/>
      <x:c r="D147" s="11"/>
      <x:c r="E147" s="11"/>
      <x:c r="F147" s="11"/>
      <x:c r="G147" s="11"/>
      <x:c r="H147" s="11"/>
      <x:c r="I147" s="11"/>
      <x:c r="J147" s="11"/>
      <x:c r="K147" s="11"/>
      <x:c r="L147" s="11"/>
      <x:c r="M147" s="11"/>
      <x:c r="N147" s="9" t="str">
        <x:f>IF(COUNTA(B147:M147)=0,"",IF(A147="","Дата поза роком",IF(OR(AND(LEN(B147)&gt;0,OR(NOT(ISTEXT(B147)),LEN(TRIM(B147))=0)),AND(LEN(C147)&gt;0,OR(NOT(ISTEXT(C147)),LEN(TRIM(C147))=0)),AND(LEN(D147)&gt;0,OR(NOT(ISTEXT(D147)),LEN(TRIM(D147))=0)),AND(LEN(E147)&gt;0,OR(NOT(ISTEXT(E147)),LEN(TRIM(E147))=0)),AND(LEN(F147)&gt;0,OR(NOT(ISTEXT(F147)),LEN(TRIM(F147))=0)),AND(LEN(G147)&gt;0,OR(NOT(ISTEXT(G147)),LEN(TRIM(G147))=0)),AND(LEN(H147)&gt;0,OR(NOT(ISTEXT(H147)),LEN(TRIM(H147))=0)),AND(LEN(I147)&gt;0,OR(NOT(ISTEXT(I147)),LEN(TRIM(I147))=0)),AND(LEN(J147)&gt;0,OR(NOT(ISTEXT(J147)),LEN(TRIM(J147))=0)),AND(LEN(K147)&gt;0,OR(NOT(ISTEXT(K147)),LEN(TRIM(K147))=0)),AND(LEN(L147)&gt;0,OR(NOT(ISTEXT(L147)),LEN(TRIM(L147))=0)),AND(LEN(M147)&gt;0,OR(NOT(ISTEXT(M147)),LEN(TRIM(M147))=0))),"Перевірте текст",IF(OR(AND(LEN(B147)&gt;0,'Налаштування'!J7&lt;&gt;"Готово"),AND(LEN(C147)&gt;0,'Налаштування'!J8&lt;&gt;"Готово"),AND(LEN(D147)&gt;0,'Налаштування'!J9&lt;&gt;"Готово"),AND(LEN(E147)&gt;0,'Налаштування'!J10&lt;&gt;"Готово"),AND(LEN(F147)&gt;0,'Налаштування'!J11&lt;&gt;"Готово"),AND(LEN(G147)&gt;0,'Налаштування'!J12&lt;&gt;"Готово"),AND(LEN(H147)&gt;0,'Налаштування'!J13&lt;&gt;"Готово"),AND(LEN(I147)&gt;0,'Налаштування'!J14&lt;&gt;"Готово"),AND(LEN(J147)&gt;0,'Налаштування'!J15&lt;&gt;"Готово"),AND(LEN(K147)&gt;0,'Налаштування'!J16&lt;&gt;"Готово"),AND(LEN(L147)&gt;0,'Налаштування'!J17&lt;&gt;"Готово"),AND(LEN(M147)&gt;0,'Налаштування'!J18&lt;&gt;"Готово")),"Відділ не налаштовано","Готово"))))</x:f>
      </x:c>
    </x:row>
    <x:row r="148" ht="36" customHeight="1">
      <x:c r="A148" s="14" t="n">
        <x:f>IF('Налаштування'!$C$4&lt;&gt;"Готово","",IF(YEAR(DATE('Налаштування'!$B$4,1,142))='Налаштування'!$B$4,DATE('Налаштування'!$B$4,1,142),""))</x:f>
        <x:v>46164</x:v>
      </x:c>
      <x:c r="B148" s="11"/>
      <x:c r="C148" s="11"/>
      <x:c r="D148" s="11"/>
      <x:c r="E148" s="11"/>
      <x:c r="F148" s="11"/>
      <x:c r="G148" s="11"/>
      <x:c r="H148" s="11"/>
      <x:c r="I148" s="11"/>
      <x:c r="J148" s="11"/>
      <x:c r="K148" s="11"/>
      <x:c r="L148" s="11"/>
      <x:c r="M148" s="11"/>
      <x:c r="N148" s="9" t="str">
        <x:f>IF(COUNTA(B148:M148)=0,"",IF(A148="","Дата поза роком",IF(OR(AND(LEN(B148)&gt;0,OR(NOT(ISTEXT(B148)),LEN(TRIM(B148))=0)),AND(LEN(C148)&gt;0,OR(NOT(ISTEXT(C148)),LEN(TRIM(C148))=0)),AND(LEN(D148)&gt;0,OR(NOT(ISTEXT(D148)),LEN(TRIM(D148))=0)),AND(LEN(E148)&gt;0,OR(NOT(ISTEXT(E148)),LEN(TRIM(E148))=0)),AND(LEN(F148)&gt;0,OR(NOT(ISTEXT(F148)),LEN(TRIM(F148))=0)),AND(LEN(G148)&gt;0,OR(NOT(ISTEXT(G148)),LEN(TRIM(G148))=0)),AND(LEN(H148)&gt;0,OR(NOT(ISTEXT(H148)),LEN(TRIM(H148))=0)),AND(LEN(I148)&gt;0,OR(NOT(ISTEXT(I148)),LEN(TRIM(I148))=0)),AND(LEN(J148)&gt;0,OR(NOT(ISTEXT(J148)),LEN(TRIM(J148))=0)),AND(LEN(K148)&gt;0,OR(NOT(ISTEXT(K148)),LEN(TRIM(K148))=0)),AND(LEN(L148)&gt;0,OR(NOT(ISTEXT(L148)),LEN(TRIM(L148))=0)),AND(LEN(M148)&gt;0,OR(NOT(ISTEXT(M148)),LEN(TRIM(M148))=0))),"Перевірте текст",IF(OR(AND(LEN(B148)&gt;0,'Налаштування'!J7&lt;&gt;"Готово"),AND(LEN(C148)&gt;0,'Налаштування'!J8&lt;&gt;"Готово"),AND(LEN(D148)&gt;0,'Налаштування'!J9&lt;&gt;"Готово"),AND(LEN(E148)&gt;0,'Налаштування'!J10&lt;&gt;"Готово"),AND(LEN(F148)&gt;0,'Налаштування'!J11&lt;&gt;"Готово"),AND(LEN(G148)&gt;0,'Налаштування'!J12&lt;&gt;"Готово"),AND(LEN(H148)&gt;0,'Налаштування'!J13&lt;&gt;"Готово"),AND(LEN(I148)&gt;0,'Налаштування'!J14&lt;&gt;"Готово"),AND(LEN(J148)&gt;0,'Налаштування'!J15&lt;&gt;"Готово"),AND(LEN(K148)&gt;0,'Налаштування'!J16&lt;&gt;"Готово"),AND(LEN(L148)&gt;0,'Налаштування'!J17&lt;&gt;"Готово"),AND(LEN(M148)&gt;0,'Налаштування'!J18&lt;&gt;"Готово")),"Відділ не налаштовано","Готово"))))</x:f>
      </x:c>
    </x:row>
    <x:row r="149" ht="36" customHeight="1">
      <x:c r="A149" s="14" t="n">
        <x:f>IF('Налаштування'!$C$4&lt;&gt;"Готово","",IF(YEAR(DATE('Налаштування'!$B$4,1,143))='Налаштування'!$B$4,DATE('Налаштування'!$B$4,1,143),""))</x:f>
        <x:v>46165</x:v>
      </x:c>
      <x:c r="B149" s="11"/>
      <x:c r="C149" s="11"/>
      <x:c r="D149" s="11"/>
      <x:c r="E149" s="11"/>
      <x:c r="F149" s="11"/>
      <x:c r="G149" s="11"/>
      <x:c r="H149" s="11"/>
      <x:c r="I149" s="11"/>
      <x:c r="J149" s="11"/>
      <x:c r="K149" s="11"/>
      <x:c r="L149" s="11"/>
      <x:c r="M149" s="11"/>
      <x:c r="N149" s="9" t="str">
        <x:f>IF(COUNTA(B149:M149)=0,"",IF(A149="","Дата поза роком",IF(OR(AND(LEN(B149)&gt;0,OR(NOT(ISTEXT(B149)),LEN(TRIM(B149))=0)),AND(LEN(C149)&gt;0,OR(NOT(ISTEXT(C149)),LEN(TRIM(C149))=0)),AND(LEN(D149)&gt;0,OR(NOT(ISTEXT(D149)),LEN(TRIM(D149))=0)),AND(LEN(E149)&gt;0,OR(NOT(ISTEXT(E149)),LEN(TRIM(E149))=0)),AND(LEN(F149)&gt;0,OR(NOT(ISTEXT(F149)),LEN(TRIM(F149))=0)),AND(LEN(G149)&gt;0,OR(NOT(ISTEXT(G149)),LEN(TRIM(G149))=0)),AND(LEN(H149)&gt;0,OR(NOT(ISTEXT(H149)),LEN(TRIM(H149))=0)),AND(LEN(I149)&gt;0,OR(NOT(ISTEXT(I149)),LEN(TRIM(I149))=0)),AND(LEN(J149)&gt;0,OR(NOT(ISTEXT(J149)),LEN(TRIM(J149))=0)),AND(LEN(K149)&gt;0,OR(NOT(ISTEXT(K149)),LEN(TRIM(K149))=0)),AND(LEN(L149)&gt;0,OR(NOT(ISTEXT(L149)),LEN(TRIM(L149))=0)),AND(LEN(M149)&gt;0,OR(NOT(ISTEXT(M149)),LEN(TRIM(M149))=0))),"Перевірте текст",IF(OR(AND(LEN(B149)&gt;0,'Налаштування'!J7&lt;&gt;"Готово"),AND(LEN(C149)&gt;0,'Налаштування'!J8&lt;&gt;"Готово"),AND(LEN(D149)&gt;0,'Налаштування'!J9&lt;&gt;"Готово"),AND(LEN(E149)&gt;0,'Налаштування'!J10&lt;&gt;"Готово"),AND(LEN(F149)&gt;0,'Налаштування'!J11&lt;&gt;"Готово"),AND(LEN(G149)&gt;0,'Налаштування'!J12&lt;&gt;"Готово"),AND(LEN(H149)&gt;0,'Налаштування'!J13&lt;&gt;"Готово"),AND(LEN(I149)&gt;0,'Налаштування'!J14&lt;&gt;"Готово"),AND(LEN(J149)&gt;0,'Налаштування'!J15&lt;&gt;"Готово"),AND(LEN(K149)&gt;0,'Налаштування'!J16&lt;&gt;"Готово"),AND(LEN(L149)&gt;0,'Налаштування'!J17&lt;&gt;"Готово"),AND(LEN(M149)&gt;0,'Налаштування'!J18&lt;&gt;"Готово")),"Відділ не налаштовано","Готово"))))</x:f>
      </x:c>
    </x:row>
    <x:row r="150" ht="36" customHeight="1">
      <x:c r="A150" s="14" t="n">
        <x:f>IF('Налаштування'!$C$4&lt;&gt;"Готово","",IF(YEAR(DATE('Налаштування'!$B$4,1,144))='Налаштування'!$B$4,DATE('Налаштування'!$B$4,1,144),""))</x:f>
        <x:v>46166</x:v>
      </x:c>
      <x:c r="B150" s="11"/>
      <x:c r="C150" s="11"/>
      <x:c r="D150" s="11"/>
      <x:c r="E150" s="11"/>
      <x:c r="F150" s="11"/>
      <x:c r="G150" s="11"/>
      <x:c r="H150" s="11"/>
      <x:c r="I150" s="11"/>
      <x:c r="J150" s="11"/>
      <x:c r="K150" s="11"/>
      <x:c r="L150" s="11"/>
      <x:c r="M150" s="11"/>
      <x:c r="N150" s="9" t="str">
        <x:f>IF(COUNTA(B150:M150)=0,"",IF(A150="","Дата поза роком",IF(OR(AND(LEN(B150)&gt;0,OR(NOT(ISTEXT(B150)),LEN(TRIM(B150))=0)),AND(LEN(C150)&gt;0,OR(NOT(ISTEXT(C150)),LEN(TRIM(C150))=0)),AND(LEN(D150)&gt;0,OR(NOT(ISTEXT(D150)),LEN(TRIM(D150))=0)),AND(LEN(E150)&gt;0,OR(NOT(ISTEXT(E150)),LEN(TRIM(E150))=0)),AND(LEN(F150)&gt;0,OR(NOT(ISTEXT(F150)),LEN(TRIM(F150))=0)),AND(LEN(G150)&gt;0,OR(NOT(ISTEXT(G150)),LEN(TRIM(G150))=0)),AND(LEN(H150)&gt;0,OR(NOT(ISTEXT(H150)),LEN(TRIM(H150))=0)),AND(LEN(I150)&gt;0,OR(NOT(ISTEXT(I150)),LEN(TRIM(I150))=0)),AND(LEN(J150)&gt;0,OR(NOT(ISTEXT(J150)),LEN(TRIM(J150))=0)),AND(LEN(K150)&gt;0,OR(NOT(ISTEXT(K150)),LEN(TRIM(K150))=0)),AND(LEN(L150)&gt;0,OR(NOT(ISTEXT(L150)),LEN(TRIM(L150))=0)),AND(LEN(M150)&gt;0,OR(NOT(ISTEXT(M150)),LEN(TRIM(M150))=0))),"Перевірте текст",IF(OR(AND(LEN(B150)&gt;0,'Налаштування'!J7&lt;&gt;"Готово"),AND(LEN(C150)&gt;0,'Налаштування'!J8&lt;&gt;"Готово"),AND(LEN(D150)&gt;0,'Налаштування'!J9&lt;&gt;"Готово"),AND(LEN(E150)&gt;0,'Налаштування'!J10&lt;&gt;"Готово"),AND(LEN(F150)&gt;0,'Налаштування'!J11&lt;&gt;"Готово"),AND(LEN(G150)&gt;0,'Налаштування'!J12&lt;&gt;"Готово"),AND(LEN(H150)&gt;0,'Налаштування'!J13&lt;&gt;"Готово"),AND(LEN(I150)&gt;0,'Налаштування'!J14&lt;&gt;"Готово"),AND(LEN(J150)&gt;0,'Налаштування'!J15&lt;&gt;"Готово"),AND(LEN(K150)&gt;0,'Налаштування'!J16&lt;&gt;"Готово"),AND(LEN(L150)&gt;0,'Налаштування'!J17&lt;&gt;"Готово"),AND(LEN(M150)&gt;0,'Налаштування'!J18&lt;&gt;"Готово")),"Відділ не налаштовано","Готово"))))</x:f>
      </x:c>
    </x:row>
    <x:row r="151" ht="36" customHeight="1">
      <x:c r="A151" s="14" t="n">
        <x:f>IF('Налаштування'!$C$4&lt;&gt;"Готово","",IF(YEAR(DATE('Налаштування'!$B$4,1,145))='Налаштування'!$B$4,DATE('Налаштування'!$B$4,1,145),""))</x:f>
        <x:v>46167</x:v>
      </x:c>
      <x:c r="B151" s="11"/>
      <x:c r="C151" s="11"/>
      <x:c r="D151" s="11"/>
      <x:c r="E151" s="11"/>
      <x:c r="F151" s="11"/>
      <x:c r="G151" s="11"/>
      <x:c r="H151" s="11"/>
      <x:c r="I151" s="11"/>
      <x:c r="J151" s="11"/>
      <x:c r="K151" s="11"/>
      <x:c r="L151" s="11"/>
      <x:c r="M151" s="11"/>
      <x:c r="N151" s="9" t="str">
        <x:f>IF(COUNTA(B151:M151)=0,"",IF(A151="","Дата поза роком",IF(OR(AND(LEN(B151)&gt;0,OR(NOT(ISTEXT(B151)),LEN(TRIM(B151))=0)),AND(LEN(C151)&gt;0,OR(NOT(ISTEXT(C151)),LEN(TRIM(C151))=0)),AND(LEN(D151)&gt;0,OR(NOT(ISTEXT(D151)),LEN(TRIM(D151))=0)),AND(LEN(E151)&gt;0,OR(NOT(ISTEXT(E151)),LEN(TRIM(E151))=0)),AND(LEN(F151)&gt;0,OR(NOT(ISTEXT(F151)),LEN(TRIM(F151))=0)),AND(LEN(G151)&gt;0,OR(NOT(ISTEXT(G151)),LEN(TRIM(G151))=0)),AND(LEN(H151)&gt;0,OR(NOT(ISTEXT(H151)),LEN(TRIM(H151))=0)),AND(LEN(I151)&gt;0,OR(NOT(ISTEXT(I151)),LEN(TRIM(I151))=0)),AND(LEN(J151)&gt;0,OR(NOT(ISTEXT(J151)),LEN(TRIM(J151))=0)),AND(LEN(K151)&gt;0,OR(NOT(ISTEXT(K151)),LEN(TRIM(K151))=0)),AND(LEN(L151)&gt;0,OR(NOT(ISTEXT(L151)),LEN(TRIM(L151))=0)),AND(LEN(M151)&gt;0,OR(NOT(ISTEXT(M151)),LEN(TRIM(M151))=0))),"Перевірте текст",IF(OR(AND(LEN(B151)&gt;0,'Налаштування'!J7&lt;&gt;"Готово"),AND(LEN(C151)&gt;0,'Налаштування'!J8&lt;&gt;"Готово"),AND(LEN(D151)&gt;0,'Налаштування'!J9&lt;&gt;"Готово"),AND(LEN(E151)&gt;0,'Налаштування'!J10&lt;&gt;"Готово"),AND(LEN(F151)&gt;0,'Налаштування'!J11&lt;&gt;"Готово"),AND(LEN(G151)&gt;0,'Налаштування'!J12&lt;&gt;"Готово"),AND(LEN(H151)&gt;0,'Налаштування'!J13&lt;&gt;"Готово"),AND(LEN(I151)&gt;0,'Налаштування'!J14&lt;&gt;"Готово"),AND(LEN(J151)&gt;0,'Налаштування'!J15&lt;&gt;"Готово"),AND(LEN(K151)&gt;0,'Налаштування'!J16&lt;&gt;"Готово"),AND(LEN(L151)&gt;0,'Налаштування'!J17&lt;&gt;"Готово"),AND(LEN(M151)&gt;0,'Налаштування'!J18&lt;&gt;"Готово")),"Відділ не налаштовано","Готово"))))</x:f>
      </x:c>
    </x:row>
    <x:row r="152" ht="36" customHeight="1">
      <x:c r="A152" s="14" t="n">
        <x:f>IF('Налаштування'!$C$4&lt;&gt;"Готово","",IF(YEAR(DATE('Налаштування'!$B$4,1,146))='Налаштування'!$B$4,DATE('Налаштування'!$B$4,1,146),""))</x:f>
        <x:v>46168</x:v>
      </x:c>
      <x:c r="B152" s="11"/>
      <x:c r="C152" s="11"/>
      <x:c r="D152" s="11"/>
      <x:c r="E152" s="11"/>
      <x:c r="F152" s="11"/>
      <x:c r="G152" s="11"/>
      <x:c r="H152" s="11"/>
      <x:c r="I152" s="11"/>
      <x:c r="J152" s="11"/>
      <x:c r="K152" s="11"/>
      <x:c r="L152" s="11"/>
      <x:c r="M152" s="11"/>
      <x:c r="N152" s="9" t="str">
        <x:f>IF(COUNTA(B152:M152)=0,"",IF(A152="","Дата поза роком",IF(OR(AND(LEN(B152)&gt;0,OR(NOT(ISTEXT(B152)),LEN(TRIM(B152))=0)),AND(LEN(C152)&gt;0,OR(NOT(ISTEXT(C152)),LEN(TRIM(C152))=0)),AND(LEN(D152)&gt;0,OR(NOT(ISTEXT(D152)),LEN(TRIM(D152))=0)),AND(LEN(E152)&gt;0,OR(NOT(ISTEXT(E152)),LEN(TRIM(E152))=0)),AND(LEN(F152)&gt;0,OR(NOT(ISTEXT(F152)),LEN(TRIM(F152))=0)),AND(LEN(G152)&gt;0,OR(NOT(ISTEXT(G152)),LEN(TRIM(G152))=0)),AND(LEN(H152)&gt;0,OR(NOT(ISTEXT(H152)),LEN(TRIM(H152))=0)),AND(LEN(I152)&gt;0,OR(NOT(ISTEXT(I152)),LEN(TRIM(I152))=0)),AND(LEN(J152)&gt;0,OR(NOT(ISTEXT(J152)),LEN(TRIM(J152))=0)),AND(LEN(K152)&gt;0,OR(NOT(ISTEXT(K152)),LEN(TRIM(K152))=0)),AND(LEN(L152)&gt;0,OR(NOT(ISTEXT(L152)),LEN(TRIM(L152))=0)),AND(LEN(M152)&gt;0,OR(NOT(ISTEXT(M152)),LEN(TRIM(M152))=0))),"Перевірте текст",IF(OR(AND(LEN(B152)&gt;0,'Налаштування'!J7&lt;&gt;"Готово"),AND(LEN(C152)&gt;0,'Налаштування'!J8&lt;&gt;"Готово"),AND(LEN(D152)&gt;0,'Налаштування'!J9&lt;&gt;"Готово"),AND(LEN(E152)&gt;0,'Налаштування'!J10&lt;&gt;"Готово"),AND(LEN(F152)&gt;0,'Налаштування'!J11&lt;&gt;"Готово"),AND(LEN(G152)&gt;0,'Налаштування'!J12&lt;&gt;"Готово"),AND(LEN(H152)&gt;0,'Налаштування'!J13&lt;&gt;"Готово"),AND(LEN(I152)&gt;0,'Налаштування'!J14&lt;&gt;"Готово"),AND(LEN(J152)&gt;0,'Налаштування'!J15&lt;&gt;"Готово"),AND(LEN(K152)&gt;0,'Налаштування'!J16&lt;&gt;"Готово"),AND(LEN(L152)&gt;0,'Налаштування'!J17&lt;&gt;"Готово"),AND(LEN(M152)&gt;0,'Налаштування'!J18&lt;&gt;"Готово")),"Відділ не налаштовано","Готово"))))</x:f>
      </x:c>
    </x:row>
    <x:row r="153" ht="36" customHeight="1">
      <x:c r="A153" s="14" t="n">
        <x:f>IF('Налаштування'!$C$4&lt;&gt;"Готово","",IF(YEAR(DATE('Налаштування'!$B$4,1,147))='Налаштування'!$B$4,DATE('Налаштування'!$B$4,1,147),""))</x:f>
        <x:v>46169</x:v>
      </x:c>
      <x:c r="B153" s="11"/>
      <x:c r="C153" s="11"/>
      <x:c r="D153" s="11"/>
      <x:c r="E153" s="11"/>
      <x:c r="F153" s="11"/>
      <x:c r="G153" s="11"/>
      <x:c r="H153" s="11"/>
      <x:c r="I153" s="11"/>
      <x:c r="J153" s="11"/>
      <x:c r="K153" s="11"/>
      <x:c r="L153" s="11"/>
      <x:c r="M153" s="11"/>
      <x:c r="N153" s="9" t="str">
        <x:f>IF(COUNTA(B153:M153)=0,"",IF(A153="","Дата поза роком",IF(OR(AND(LEN(B153)&gt;0,OR(NOT(ISTEXT(B153)),LEN(TRIM(B153))=0)),AND(LEN(C153)&gt;0,OR(NOT(ISTEXT(C153)),LEN(TRIM(C153))=0)),AND(LEN(D153)&gt;0,OR(NOT(ISTEXT(D153)),LEN(TRIM(D153))=0)),AND(LEN(E153)&gt;0,OR(NOT(ISTEXT(E153)),LEN(TRIM(E153))=0)),AND(LEN(F153)&gt;0,OR(NOT(ISTEXT(F153)),LEN(TRIM(F153))=0)),AND(LEN(G153)&gt;0,OR(NOT(ISTEXT(G153)),LEN(TRIM(G153))=0)),AND(LEN(H153)&gt;0,OR(NOT(ISTEXT(H153)),LEN(TRIM(H153))=0)),AND(LEN(I153)&gt;0,OR(NOT(ISTEXT(I153)),LEN(TRIM(I153))=0)),AND(LEN(J153)&gt;0,OR(NOT(ISTEXT(J153)),LEN(TRIM(J153))=0)),AND(LEN(K153)&gt;0,OR(NOT(ISTEXT(K153)),LEN(TRIM(K153))=0)),AND(LEN(L153)&gt;0,OR(NOT(ISTEXT(L153)),LEN(TRIM(L153))=0)),AND(LEN(M153)&gt;0,OR(NOT(ISTEXT(M153)),LEN(TRIM(M153))=0))),"Перевірте текст",IF(OR(AND(LEN(B153)&gt;0,'Налаштування'!J7&lt;&gt;"Готово"),AND(LEN(C153)&gt;0,'Налаштування'!J8&lt;&gt;"Готово"),AND(LEN(D153)&gt;0,'Налаштування'!J9&lt;&gt;"Готово"),AND(LEN(E153)&gt;0,'Налаштування'!J10&lt;&gt;"Готово"),AND(LEN(F153)&gt;0,'Налаштування'!J11&lt;&gt;"Готово"),AND(LEN(G153)&gt;0,'Налаштування'!J12&lt;&gt;"Готово"),AND(LEN(H153)&gt;0,'Налаштування'!J13&lt;&gt;"Готово"),AND(LEN(I153)&gt;0,'Налаштування'!J14&lt;&gt;"Готово"),AND(LEN(J153)&gt;0,'Налаштування'!J15&lt;&gt;"Готово"),AND(LEN(K153)&gt;0,'Налаштування'!J16&lt;&gt;"Готово"),AND(LEN(L153)&gt;0,'Налаштування'!J17&lt;&gt;"Готово"),AND(LEN(M153)&gt;0,'Налаштування'!J18&lt;&gt;"Готово")),"Відділ не налаштовано","Готово"))))</x:f>
      </x:c>
    </x:row>
    <x:row r="154" ht="36" customHeight="1">
      <x:c r="A154" s="14" t="n">
        <x:f>IF('Налаштування'!$C$4&lt;&gt;"Готово","",IF(YEAR(DATE('Налаштування'!$B$4,1,148))='Налаштування'!$B$4,DATE('Налаштування'!$B$4,1,148),""))</x:f>
        <x:v>46170</x:v>
      </x:c>
      <x:c r="B154" s="11"/>
      <x:c r="C154" s="11"/>
      <x:c r="D154" s="11"/>
      <x:c r="E154" s="11"/>
      <x:c r="F154" s="11"/>
      <x:c r="G154" s="11"/>
      <x:c r="H154" s="11"/>
      <x:c r="I154" s="11"/>
      <x:c r="J154" s="11"/>
      <x:c r="K154" s="11"/>
      <x:c r="L154" s="11"/>
      <x:c r="M154" s="11"/>
      <x:c r="N154" s="9" t="str">
        <x:f>IF(COUNTA(B154:M154)=0,"",IF(A154="","Дата поза роком",IF(OR(AND(LEN(B154)&gt;0,OR(NOT(ISTEXT(B154)),LEN(TRIM(B154))=0)),AND(LEN(C154)&gt;0,OR(NOT(ISTEXT(C154)),LEN(TRIM(C154))=0)),AND(LEN(D154)&gt;0,OR(NOT(ISTEXT(D154)),LEN(TRIM(D154))=0)),AND(LEN(E154)&gt;0,OR(NOT(ISTEXT(E154)),LEN(TRIM(E154))=0)),AND(LEN(F154)&gt;0,OR(NOT(ISTEXT(F154)),LEN(TRIM(F154))=0)),AND(LEN(G154)&gt;0,OR(NOT(ISTEXT(G154)),LEN(TRIM(G154))=0)),AND(LEN(H154)&gt;0,OR(NOT(ISTEXT(H154)),LEN(TRIM(H154))=0)),AND(LEN(I154)&gt;0,OR(NOT(ISTEXT(I154)),LEN(TRIM(I154))=0)),AND(LEN(J154)&gt;0,OR(NOT(ISTEXT(J154)),LEN(TRIM(J154))=0)),AND(LEN(K154)&gt;0,OR(NOT(ISTEXT(K154)),LEN(TRIM(K154))=0)),AND(LEN(L154)&gt;0,OR(NOT(ISTEXT(L154)),LEN(TRIM(L154))=0)),AND(LEN(M154)&gt;0,OR(NOT(ISTEXT(M154)),LEN(TRIM(M154))=0))),"Перевірте текст",IF(OR(AND(LEN(B154)&gt;0,'Налаштування'!J7&lt;&gt;"Готово"),AND(LEN(C154)&gt;0,'Налаштування'!J8&lt;&gt;"Готово"),AND(LEN(D154)&gt;0,'Налаштування'!J9&lt;&gt;"Готово"),AND(LEN(E154)&gt;0,'Налаштування'!J10&lt;&gt;"Готово"),AND(LEN(F154)&gt;0,'Налаштування'!J11&lt;&gt;"Готово"),AND(LEN(G154)&gt;0,'Налаштування'!J12&lt;&gt;"Готово"),AND(LEN(H154)&gt;0,'Налаштування'!J13&lt;&gt;"Готово"),AND(LEN(I154)&gt;0,'Налаштування'!J14&lt;&gt;"Готово"),AND(LEN(J154)&gt;0,'Налаштування'!J15&lt;&gt;"Готово"),AND(LEN(K154)&gt;0,'Налаштування'!J16&lt;&gt;"Готово"),AND(LEN(L154)&gt;0,'Налаштування'!J17&lt;&gt;"Готово"),AND(LEN(M154)&gt;0,'Налаштування'!J18&lt;&gt;"Готово")),"Відділ не налаштовано","Готово"))))</x:f>
      </x:c>
    </x:row>
    <x:row r="155" ht="36" customHeight="1">
      <x:c r="A155" s="14" t="n">
        <x:f>IF('Налаштування'!$C$4&lt;&gt;"Готово","",IF(YEAR(DATE('Налаштування'!$B$4,1,149))='Налаштування'!$B$4,DATE('Налаштування'!$B$4,1,149),""))</x:f>
        <x:v>46171</x:v>
      </x:c>
      <x:c r="B155" s="11"/>
      <x:c r="C155" s="11"/>
      <x:c r="D155" s="11"/>
      <x:c r="E155" s="11"/>
      <x:c r="F155" s="11"/>
      <x:c r="G155" s="11"/>
      <x:c r="H155" s="11"/>
      <x:c r="I155" s="11"/>
      <x:c r="J155" s="11"/>
      <x:c r="K155" s="11"/>
      <x:c r="L155" s="11"/>
      <x:c r="M155" s="11"/>
      <x:c r="N155" s="9" t="str">
        <x:f>IF(COUNTA(B155:M155)=0,"",IF(A155="","Дата поза роком",IF(OR(AND(LEN(B155)&gt;0,OR(NOT(ISTEXT(B155)),LEN(TRIM(B155))=0)),AND(LEN(C155)&gt;0,OR(NOT(ISTEXT(C155)),LEN(TRIM(C155))=0)),AND(LEN(D155)&gt;0,OR(NOT(ISTEXT(D155)),LEN(TRIM(D155))=0)),AND(LEN(E155)&gt;0,OR(NOT(ISTEXT(E155)),LEN(TRIM(E155))=0)),AND(LEN(F155)&gt;0,OR(NOT(ISTEXT(F155)),LEN(TRIM(F155))=0)),AND(LEN(G155)&gt;0,OR(NOT(ISTEXT(G155)),LEN(TRIM(G155))=0)),AND(LEN(H155)&gt;0,OR(NOT(ISTEXT(H155)),LEN(TRIM(H155))=0)),AND(LEN(I155)&gt;0,OR(NOT(ISTEXT(I155)),LEN(TRIM(I155))=0)),AND(LEN(J155)&gt;0,OR(NOT(ISTEXT(J155)),LEN(TRIM(J155))=0)),AND(LEN(K155)&gt;0,OR(NOT(ISTEXT(K155)),LEN(TRIM(K155))=0)),AND(LEN(L155)&gt;0,OR(NOT(ISTEXT(L155)),LEN(TRIM(L155))=0)),AND(LEN(M155)&gt;0,OR(NOT(ISTEXT(M155)),LEN(TRIM(M155))=0))),"Перевірте текст",IF(OR(AND(LEN(B155)&gt;0,'Налаштування'!J7&lt;&gt;"Готово"),AND(LEN(C155)&gt;0,'Налаштування'!J8&lt;&gt;"Готово"),AND(LEN(D155)&gt;0,'Налаштування'!J9&lt;&gt;"Готово"),AND(LEN(E155)&gt;0,'Налаштування'!J10&lt;&gt;"Готово"),AND(LEN(F155)&gt;0,'Налаштування'!J11&lt;&gt;"Готово"),AND(LEN(G155)&gt;0,'Налаштування'!J12&lt;&gt;"Готово"),AND(LEN(H155)&gt;0,'Налаштування'!J13&lt;&gt;"Готово"),AND(LEN(I155)&gt;0,'Налаштування'!J14&lt;&gt;"Готово"),AND(LEN(J155)&gt;0,'Налаштування'!J15&lt;&gt;"Готово"),AND(LEN(K155)&gt;0,'Налаштування'!J16&lt;&gt;"Готово"),AND(LEN(L155)&gt;0,'Налаштування'!J17&lt;&gt;"Готово"),AND(LEN(M155)&gt;0,'Налаштування'!J18&lt;&gt;"Готово")),"Відділ не налаштовано","Готово"))))</x:f>
      </x:c>
    </x:row>
    <x:row r="156" ht="36" customHeight="1">
      <x:c r="A156" s="14" t="n">
        <x:f>IF('Налаштування'!$C$4&lt;&gt;"Готово","",IF(YEAR(DATE('Налаштування'!$B$4,1,150))='Налаштування'!$B$4,DATE('Налаштування'!$B$4,1,150),""))</x:f>
        <x:v>46172</x:v>
      </x:c>
      <x:c r="B156" s="11"/>
      <x:c r="C156" s="11"/>
      <x:c r="D156" s="11"/>
      <x:c r="E156" s="11"/>
      <x:c r="F156" s="11"/>
      <x:c r="G156" s="11"/>
      <x:c r="H156" s="11"/>
      <x:c r="I156" s="11"/>
      <x:c r="J156" s="11"/>
      <x:c r="K156" s="11"/>
      <x:c r="L156" s="11"/>
      <x:c r="M156" s="11"/>
      <x:c r="N156" s="9" t="str">
        <x:f>IF(COUNTA(B156:M156)=0,"",IF(A156="","Дата поза роком",IF(OR(AND(LEN(B156)&gt;0,OR(NOT(ISTEXT(B156)),LEN(TRIM(B156))=0)),AND(LEN(C156)&gt;0,OR(NOT(ISTEXT(C156)),LEN(TRIM(C156))=0)),AND(LEN(D156)&gt;0,OR(NOT(ISTEXT(D156)),LEN(TRIM(D156))=0)),AND(LEN(E156)&gt;0,OR(NOT(ISTEXT(E156)),LEN(TRIM(E156))=0)),AND(LEN(F156)&gt;0,OR(NOT(ISTEXT(F156)),LEN(TRIM(F156))=0)),AND(LEN(G156)&gt;0,OR(NOT(ISTEXT(G156)),LEN(TRIM(G156))=0)),AND(LEN(H156)&gt;0,OR(NOT(ISTEXT(H156)),LEN(TRIM(H156))=0)),AND(LEN(I156)&gt;0,OR(NOT(ISTEXT(I156)),LEN(TRIM(I156))=0)),AND(LEN(J156)&gt;0,OR(NOT(ISTEXT(J156)),LEN(TRIM(J156))=0)),AND(LEN(K156)&gt;0,OR(NOT(ISTEXT(K156)),LEN(TRIM(K156))=0)),AND(LEN(L156)&gt;0,OR(NOT(ISTEXT(L156)),LEN(TRIM(L156))=0)),AND(LEN(M156)&gt;0,OR(NOT(ISTEXT(M156)),LEN(TRIM(M156))=0))),"Перевірте текст",IF(OR(AND(LEN(B156)&gt;0,'Налаштування'!J7&lt;&gt;"Готово"),AND(LEN(C156)&gt;0,'Налаштування'!J8&lt;&gt;"Готово"),AND(LEN(D156)&gt;0,'Налаштування'!J9&lt;&gt;"Готово"),AND(LEN(E156)&gt;0,'Налаштування'!J10&lt;&gt;"Готово"),AND(LEN(F156)&gt;0,'Налаштування'!J11&lt;&gt;"Готово"),AND(LEN(G156)&gt;0,'Налаштування'!J12&lt;&gt;"Готово"),AND(LEN(H156)&gt;0,'Налаштування'!J13&lt;&gt;"Готово"),AND(LEN(I156)&gt;0,'Налаштування'!J14&lt;&gt;"Готово"),AND(LEN(J156)&gt;0,'Налаштування'!J15&lt;&gt;"Готово"),AND(LEN(K156)&gt;0,'Налаштування'!J16&lt;&gt;"Готово"),AND(LEN(L156)&gt;0,'Налаштування'!J17&lt;&gt;"Готово"),AND(LEN(M156)&gt;0,'Налаштування'!J18&lt;&gt;"Готово")),"Відділ не налаштовано","Готово"))))</x:f>
      </x:c>
    </x:row>
    <x:row r="157" ht="36" customHeight="1">
      <x:c r="A157" s="14" t="n">
        <x:f>IF('Налаштування'!$C$4&lt;&gt;"Готово","",IF(YEAR(DATE('Налаштування'!$B$4,1,151))='Налаштування'!$B$4,DATE('Налаштування'!$B$4,1,151),""))</x:f>
        <x:v>46173</x:v>
      </x:c>
      <x:c r="B157" s="11"/>
      <x:c r="C157" s="11"/>
      <x:c r="D157" s="11"/>
      <x:c r="E157" s="11"/>
      <x:c r="F157" s="11"/>
      <x:c r="G157" s="11"/>
      <x:c r="H157" s="11"/>
      <x:c r="I157" s="11"/>
      <x:c r="J157" s="11"/>
      <x:c r="K157" s="11"/>
      <x:c r="L157" s="11"/>
      <x:c r="M157" s="11"/>
      <x:c r="N157" s="9" t="str">
        <x:f>IF(COUNTA(B157:M157)=0,"",IF(A157="","Дата поза роком",IF(OR(AND(LEN(B157)&gt;0,OR(NOT(ISTEXT(B157)),LEN(TRIM(B157))=0)),AND(LEN(C157)&gt;0,OR(NOT(ISTEXT(C157)),LEN(TRIM(C157))=0)),AND(LEN(D157)&gt;0,OR(NOT(ISTEXT(D157)),LEN(TRIM(D157))=0)),AND(LEN(E157)&gt;0,OR(NOT(ISTEXT(E157)),LEN(TRIM(E157))=0)),AND(LEN(F157)&gt;0,OR(NOT(ISTEXT(F157)),LEN(TRIM(F157))=0)),AND(LEN(G157)&gt;0,OR(NOT(ISTEXT(G157)),LEN(TRIM(G157))=0)),AND(LEN(H157)&gt;0,OR(NOT(ISTEXT(H157)),LEN(TRIM(H157))=0)),AND(LEN(I157)&gt;0,OR(NOT(ISTEXT(I157)),LEN(TRIM(I157))=0)),AND(LEN(J157)&gt;0,OR(NOT(ISTEXT(J157)),LEN(TRIM(J157))=0)),AND(LEN(K157)&gt;0,OR(NOT(ISTEXT(K157)),LEN(TRIM(K157))=0)),AND(LEN(L157)&gt;0,OR(NOT(ISTEXT(L157)),LEN(TRIM(L157))=0)),AND(LEN(M157)&gt;0,OR(NOT(ISTEXT(M157)),LEN(TRIM(M157))=0))),"Перевірте текст",IF(OR(AND(LEN(B157)&gt;0,'Налаштування'!J7&lt;&gt;"Готово"),AND(LEN(C157)&gt;0,'Налаштування'!J8&lt;&gt;"Готово"),AND(LEN(D157)&gt;0,'Налаштування'!J9&lt;&gt;"Готово"),AND(LEN(E157)&gt;0,'Налаштування'!J10&lt;&gt;"Готово"),AND(LEN(F157)&gt;0,'Налаштування'!J11&lt;&gt;"Готово"),AND(LEN(G157)&gt;0,'Налаштування'!J12&lt;&gt;"Готово"),AND(LEN(H157)&gt;0,'Налаштування'!J13&lt;&gt;"Готово"),AND(LEN(I157)&gt;0,'Налаштування'!J14&lt;&gt;"Готово"),AND(LEN(J157)&gt;0,'Налаштування'!J15&lt;&gt;"Готово"),AND(LEN(K157)&gt;0,'Налаштування'!J16&lt;&gt;"Готово"),AND(LEN(L157)&gt;0,'Налаштування'!J17&lt;&gt;"Готово"),AND(LEN(M157)&gt;0,'Налаштування'!J18&lt;&gt;"Готово")),"Відділ не налаштовано","Готово"))))</x:f>
      </x:c>
    </x:row>
    <x:row r="158" ht="36" customHeight="1">
      <x:c r="A158" s="14" t="n">
        <x:f>IF('Налаштування'!$C$4&lt;&gt;"Готово","",IF(YEAR(DATE('Налаштування'!$B$4,1,152))='Налаштування'!$B$4,DATE('Налаштування'!$B$4,1,152),""))</x:f>
        <x:v>46174</x:v>
      </x:c>
      <x:c r="B158" s="11"/>
      <x:c r="C158" s="11"/>
      <x:c r="D158" s="11"/>
      <x:c r="E158" s="11"/>
      <x:c r="F158" s="11"/>
      <x:c r="G158" s="11"/>
      <x:c r="H158" s="11"/>
      <x:c r="I158" s="11"/>
      <x:c r="J158" s="11"/>
      <x:c r="K158" s="11"/>
      <x:c r="L158" s="11"/>
      <x:c r="M158" s="11"/>
      <x:c r="N158" s="9" t="str">
        <x:f>IF(COUNTA(B158:M158)=0,"",IF(A158="","Дата поза роком",IF(OR(AND(LEN(B158)&gt;0,OR(NOT(ISTEXT(B158)),LEN(TRIM(B158))=0)),AND(LEN(C158)&gt;0,OR(NOT(ISTEXT(C158)),LEN(TRIM(C158))=0)),AND(LEN(D158)&gt;0,OR(NOT(ISTEXT(D158)),LEN(TRIM(D158))=0)),AND(LEN(E158)&gt;0,OR(NOT(ISTEXT(E158)),LEN(TRIM(E158))=0)),AND(LEN(F158)&gt;0,OR(NOT(ISTEXT(F158)),LEN(TRIM(F158))=0)),AND(LEN(G158)&gt;0,OR(NOT(ISTEXT(G158)),LEN(TRIM(G158))=0)),AND(LEN(H158)&gt;0,OR(NOT(ISTEXT(H158)),LEN(TRIM(H158))=0)),AND(LEN(I158)&gt;0,OR(NOT(ISTEXT(I158)),LEN(TRIM(I158))=0)),AND(LEN(J158)&gt;0,OR(NOT(ISTEXT(J158)),LEN(TRIM(J158))=0)),AND(LEN(K158)&gt;0,OR(NOT(ISTEXT(K158)),LEN(TRIM(K158))=0)),AND(LEN(L158)&gt;0,OR(NOT(ISTEXT(L158)),LEN(TRIM(L158))=0)),AND(LEN(M158)&gt;0,OR(NOT(ISTEXT(M158)),LEN(TRIM(M158))=0))),"Перевірте текст",IF(OR(AND(LEN(B158)&gt;0,'Налаштування'!J7&lt;&gt;"Готово"),AND(LEN(C158)&gt;0,'Налаштування'!J8&lt;&gt;"Готово"),AND(LEN(D158)&gt;0,'Налаштування'!J9&lt;&gt;"Готово"),AND(LEN(E158)&gt;0,'Налаштування'!J10&lt;&gt;"Готово"),AND(LEN(F158)&gt;0,'Налаштування'!J11&lt;&gt;"Готово"),AND(LEN(G158)&gt;0,'Налаштування'!J12&lt;&gt;"Готово"),AND(LEN(H158)&gt;0,'Налаштування'!J13&lt;&gt;"Готово"),AND(LEN(I158)&gt;0,'Налаштування'!J14&lt;&gt;"Готово"),AND(LEN(J158)&gt;0,'Налаштування'!J15&lt;&gt;"Готово"),AND(LEN(K158)&gt;0,'Налаштування'!J16&lt;&gt;"Готово"),AND(LEN(L158)&gt;0,'Налаштування'!J17&lt;&gt;"Готово"),AND(LEN(M158)&gt;0,'Налаштування'!J18&lt;&gt;"Готово")),"Відділ не налаштовано","Готово"))))</x:f>
      </x:c>
    </x:row>
    <x:row r="159" ht="36" customHeight="1">
      <x:c r="A159" s="14" t="n">
        <x:f>IF('Налаштування'!$C$4&lt;&gt;"Готово","",IF(YEAR(DATE('Налаштування'!$B$4,1,153))='Налаштування'!$B$4,DATE('Налаштування'!$B$4,1,153),""))</x:f>
        <x:v>46175</x:v>
      </x:c>
      <x:c r="B159" s="11"/>
      <x:c r="C159" s="11"/>
      <x:c r="D159" s="11"/>
      <x:c r="E159" s="11"/>
      <x:c r="F159" s="11"/>
      <x:c r="G159" s="11"/>
      <x:c r="H159" s="11"/>
      <x:c r="I159" s="11"/>
      <x:c r="J159" s="11"/>
      <x:c r="K159" s="11"/>
      <x:c r="L159" s="11"/>
      <x:c r="M159" s="11"/>
      <x:c r="N159" s="9" t="str">
        <x:f>IF(COUNTA(B159:M159)=0,"",IF(A159="","Дата поза роком",IF(OR(AND(LEN(B159)&gt;0,OR(NOT(ISTEXT(B159)),LEN(TRIM(B159))=0)),AND(LEN(C159)&gt;0,OR(NOT(ISTEXT(C159)),LEN(TRIM(C159))=0)),AND(LEN(D159)&gt;0,OR(NOT(ISTEXT(D159)),LEN(TRIM(D159))=0)),AND(LEN(E159)&gt;0,OR(NOT(ISTEXT(E159)),LEN(TRIM(E159))=0)),AND(LEN(F159)&gt;0,OR(NOT(ISTEXT(F159)),LEN(TRIM(F159))=0)),AND(LEN(G159)&gt;0,OR(NOT(ISTEXT(G159)),LEN(TRIM(G159))=0)),AND(LEN(H159)&gt;0,OR(NOT(ISTEXT(H159)),LEN(TRIM(H159))=0)),AND(LEN(I159)&gt;0,OR(NOT(ISTEXT(I159)),LEN(TRIM(I159))=0)),AND(LEN(J159)&gt;0,OR(NOT(ISTEXT(J159)),LEN(TRIM(J159))=0)),AND(LEN(K159)&gt;0,OR(NOT(ISTEXT(K159)),LEN(TRIM(K159))=0)),AND(LEN(L159)&gt;0,OR(NOT(ISTEXT(L159)),LEN(TRIM(L159))=0)),AND(LEN(M159)&gt;0,OR(NOT(ISTEXT(M159)),LEN(TRIM(M159))=0))),"Перевірте текст",IF(OR(AND(LEN(B159)&gt;0,'Налаштування'!J7&lt;&gt;"Готово"),AND(LEN(C159)&gt;0,'Налаштування'!J8&lt;&gt;"Готово"),AND(LEN(D159)&gt;0,'Налаштування'!J9&lt;&gt;"Готово"),AND(LEN(E159)&gt;0,'Налаштування'!J10&lt;&gt;"Готово"),AND(LEN(F159)&gt;0,'Налаштування'!J11&lt;&gt;"Готово"),AND(LEN(G159)&gt;0,'Налаштування'!J12&lt;&gt;"Готово"),AND(LEN(H159)&gt;0,'Налаштування'!J13&lt;&gt;"Готово"),AND(LEN(I159)&gt;0,'Налаштування'!J14&lt;&gt;"Готово"),AND(LEN(J159)&gt;0,'Налаштування'!J15&lt;&gt;"Готово"),AND(LEN(K159)&gt;0,'Налаштування'!J16&lt;&gt;"Готово"),AND(LEN(L159)&gt;0,'Налаштування'!J17&lt;&gt;"Готово"),AND(LEN(M159)&gt;0,'Налаштування'!J18&lt;&gt;"Готово")),"Відділ не налаштовано","Готово"))))</x:f>
      </x:c>
    </x:row>
    <x:row r="160" ht="36" customHeight="1">
      <x:c r="A160" s="14" t="n">
        <x:f>IF('Налаштування'!$C$4&lt;&gt;"Готово","",IF(YEAR(DATE('Налаштування'!$B$4,1,154))='Налаштування'!$B$4,DATE('Налаштування'!$B$4,1,154),""))</x:f>
        <x:v>46176</x:v>
      </x:c>
      <x:c r="B160" s="11"/>
      <x:c r="C160" s="11"/>
      <x:c r="D160" s="11"/>
      <x:c r="E160" s="11"/>
      <x:c r="F160" s="11"/>
      <x:c r="G160" s="11"/>
      <x:c r="H160" s="11"/>
      <x:c r="I160" s="11"/>
      <x:c r="J160" s="11"/>
      <x:c r="K160" s="11"/>
      <x:c r="L160" s="11"/>
      <x:c r="M160" s="11"/>
      <x:c r="N160" s="9" t="str">
        <x:f>IF(COUNTA(B160:M160)=0,"",IF(A160="","Дата поза роком",IF(OR(AND(LEN(B160)&gt;0,OR(NOT(ISTEXT(B160)),LEN(TRIM(B160))=0)),AND(LEN(C160)&gt;0,OR(NOT(ISTEXT(C160)),LEN(TRIM(C160))=0)),AND(LEN(D160)&gt;0,OR(NOT(ISTEXT(D160)),LEN(TRIM(D160))=0)),AND(LEN(E160)&gt;0,OR(NOT(ISTEXT(E160)),LEN(TRIM(E160))=0)),AND(LEN(F160)&gt;0,OR(NOT(ISTEXT(F160)),LEN(TRIM(F160))=0)),AND(LEN(G160)&gt;0,OR(NOT(ISTEXT(G160)),LEN(TRIM(G160))=0)),AND(LEN(H160)&gt;0,OR(NOT(ISTEXT(H160)),LEN(TRIM(H160))=0)),AND(LEN(I160)&gt;0,OR(NOT(ISTEXT(I160)),LEN(TRIM(I160))=0)),AND(LEN(J160)&gt;0,OR(NOT(ISTEXT(J160)),LEN(TRIM(J160))=0)),AND(LEN(K160)&gt;0,OR(NOT(ISTEXT(K160)),LEN(TRIM(K160))=0)),AND(LEN(L160)&gt;0,OR(NOT(ISTEXT(L160)),LEN(TRIM(L160))=0)),AND(LEN(M160)&gt;0,OR(NOT(ISTEXT(M160)),LEN(TRIM(M160))=0))),"Перевірте текст",IF(OR(AND(LEN(B160)&gt;0,'Налаштування'!J7&lt;&gt;"Готово"),AND(LEN(C160)&gt;0,'Налаштування'!J8&lt;&gt;"Готово"),AND(LEN(D160)&gt;0,'Налаштування'!J9&lt;&gt;"Готово"),AND(LEN(E160)&gt;0,'Налаштування'!J10&lt;&gt;"Готово"),AND(LEN(F160)&gt;0,'Налаштування'!J11&lt;&gt;"Готово"),AND(LEN(G160)&gt;0,'Налаштування'!J12&lt;&gt;"Готово"),AND(LEN(H160)&gt;0,'Налаштування'!J13&lt;&gt;"Готово"),AND(LEN(I160)&gt;0,'Налаштування'!J14&lt;&gt;"Готово"),AND(LEN(J160)&gt;0,'Налаштування'!J15&lt;&gt;"Готово"),AND(LEN(K160)&gt;0,'Налаштування'!J16&lt;&gt;"Готово"),AND(LEN(L160)&gt;0,'Налаштування'!J17&lt;&gt;"Готово"),AND(LEN(M160)&gt;0,'Налаштування'!J18&lt;&gt;"Готово")),"Відділ не налаштовано","Готово"))))</x:f>
      </x:c>
    </x:row>
    <x:row r="161" ht="36" customHeight="1">
      <x:c r="A161" s="14" t="n">
        <x:f>IF('Налаштування'!$C$4&lt;&gt;"Готово","",IF(YEAR(DATE('Налаштування'!$B$4,1,155))='Налаштування'!$B$4,DATE('Налаштування'!$B$4,1,155),""))</x:f>
        <x:v>46177</x:v>
      </x:c>
      <x:c r="B161" s="11"/>
      <x:c r="C161" s="11"/>
      <x:c r="D161" s="11"/>
      <x:c r="E161" s="11"/>
      <x:c r="F161" s="11"/>
      <x:c r="G161" s="11"/>
      <x:c r="H161" s="11"/>
      <x:c r="I161" s="11"/>
      <x:c r="J161" s="11"/>
      <x:c r="K161" s="11"/>
      <x:c r="L161" s="11"/>
      <x:c r="M161" s="11"/>
      <x:c r="N161" s="9" t="str">
        <x:f>IF(COUNTA(B161:M161)=0,"",IF(A161="","Дата поза роком",IF(OR(AND(LEN(B161)&gt;0,OR(NOT(ISTEXT(B161)),LEN(TRIM(B161))=0)),AND(LEN(C161)&gt;0,OR(NOT(ISTEXT(C161)),LEN(TRIM(C161))=0)),AND(LEN(D161)&gt;0,OR(NOT(ISTEXT(D161)),LEN(TRIM(D161))=0)),AND(LEN(E161)&gt;0,OR(NOT(ISTEXT(E161)),LEN(TRIM(E161))=0)),AND(LEN(F161)&gt;0,OR(NOT(ISTEXT(F161)),LEN(TRIM(F161))=0)),AND(LEN(G161)&gt;0,OR(NOT(ISTEXT(G161)),LEN(TRIM(G161))=0)),AND(LEN(H161)&gt;0,OR(NOT(ISTEXT(H161)),LEN(TRIM(H161))=0)),AND(LEN(I161)&gt;0,OR(NOT(ISTEXT(I161)),LEN(TRIM(I161))=0)),AND(LEN(J161)&gt;0,OR(NOT(ISTEXT(J161)),LEN(TRIM(J161))=0)),AND(LEN(K161)&gt;0,OR(NOT(ISTEXT(K161)),LEN(TRIM(K161))=0)),AND(LEN(L161)&gt;0,OR(NOT(ISTEXT(L161)),LEN(TRIM(L161))=0)),AND(LEN(M161)&gt;0,OR(NOT(ISTEXT(M161)),LEN(TRIM(M161))=0))),"Перевірте текст",IF(OR(AND(LEN(B161)&gt;0,'Налаштування'!J7&lt;&gt;"Готово"),AND(LEN(C161)&gt;0,'Налаштування'!J8&lt;&gt;"Готово"),AND(LEN(D161)&gt;0,'Налаштування'!J9&lt;&gt;"Готово"),AND(LEN(E161)&gt;0,'Налаштування'!J10&lt;&gt;"Готово"),AND(LEN(F161)&gt;0,'Налаштування'!J11&lt;&gt;"Готово"),AND(LEN(G161)&gt;0,'Налаштування'!J12&lt;&gt;"Готово"),AND(LEN(H161)&gt;0,'Налаштування'!J13&lt;&gt;"Готово"),AND(LEN(I161)&gt;0,'Налаштування'!J14&lt;&gt;"Готово"),AND(LEN(J161)&gt;0,'Налаштування'!J15&lt;&gt;"Готово"),AND(LEN(K161)&gt;0,'Налаштування'!J16&lt;&gt;"Готово"),AND(LEN(L161)&gt;0,'Налаштування'!J17&lt;&gt;"Готово"),AND(LEN(M161)&gt;0,'Налаштування'!J18&lt;&gt;"Готово")),"Відділ не налаштовано","Готово"))))</x:f>
      </x:c>
    </x:row>
    <x:row r="162" ht="36" customHeight="1">
      <x:c r="A162" s="14" t="n">
        <x:f>IF('Налаштування'!$C$4&lt;&gt;"Готово","",IF(YEAR(DATE('Налаштування'!$B$4,1,156))='Налаштування'!$B$4,DATE('Налаштування'!$B$4,1,156),""))</x:f>
        <x:v>46178</x:v>
      </x:c>
      <x:c r="B162" s="11"/>
      <x:c r="C162" s="11"/>
      <x:c r="D162" s="11"/>
      <x:c r="E162" s="11"/>
      <x:c r="F162" s="11"/>
      <x:c r="G162" s="11"/>
      <x:c r="H162" s="11"/>
      <x:c r="I162" s="11"/>
      <x:c r="J162" s="11"/>
      <x:c r="K162" s="11"/>
      <x:c r="L162" s="11"/>
      <x:c r="M162" s="11"/>
      <x:c r="N162" s="9" t="str">
        <x:f>IF(COUNTA(B162:M162)=0,"",IF(A162="","Дата поза роком",IF(OR(AND(LEN(B162)&gt;0,OR(NOT(ISTEXT(B162)),LEN(TRIM(B162))=0)),AND(LEN(C162)&gt;0,OR(NOT(ISTEXT(C162)),LEN(TRIM(C162))=0)),AND(LEN(D162)&gt;0,OR(NOT(ISTEXT(D162)),LEN(TRIM(D162))=0)),AND(LEN(E162)&gt;0,OR(NOT(ISTEXT(E162)),LEN(TRIM(E162))=0)),AND(LEN(F162)&gt;0,OR(NOT(ISTEXT(F162)),LEN(TRIM(F162))=0)),AND(LEN(G162)&gt;0,OR(NOT(ISTEXT(G162)),LEN(TRIM(G162))=0)),AND(LEN(H162)&gt;0,OR(NOT(ISTEXT(H162)),LEN(TRIM(H162))=0)),AND(LEN(I162)&gt;0,OR(NOT(ISTEXT(I162)),LEN(TRIM(I162))=0)),AND(LEN(J162)&gt;0,OR(NOT(ISTEXT(J162)),LEN(TRIM(J162))=0)),AND(LEN(K162)&gt;0,OR(NOT(ISTEXT(K162)),LEN(TRIM(K162))=0)),AND(LEN(L162)&gt;0,OR(NOT(ISTEXT(L162)),LEN(TRIM(L162))=0)),AND(LEN(M162)&gt;0,OR(NOT(ISTEXT(M162)),LEN(TRIM(M162))=0))),"Перевірте текст",IF(OR(AND(LEN(B162)&gt;0,'Налаштування'!J7&lt;&gt;"Готово"),AND(LEN(C162)&gt;0,'Налаштування'!J8&lt;&gt;"Готово"),AND(LEN(D162)&gt;0,'Налаштування'!J9&lt;&gt;"Готово"),AND(LEN(E162)&gt;0,'Налаштування'!J10&lt;&gt;"Готово"),AND(LEN(F162)&gt;0,'Налаштування'!J11&lt;&gt;"Готово"),AND(LEN(G162)&gt;0,'Налаштування'!J12&lt;&gt;"Готово"),AND(LEN(H162)&gt;0,'Налаштування'!J13&lt;&gt;"Готово"),AND(LEN(I162)&gt;0,'Налаштування'!J14&lt;&gt;"Готово"),AND(LEN(J162)&gt;0,'Налаштування'!J15&lt;&gt;"Готово"),AND(LEN(K162)&gt;0,'Налаштування'!J16&lt;&gt;"Готово"),AND(LEN(L162)&gt;0,'Налаштування'!J17&lt;&gt;"Готово"),AND(LEN(M162)&gt;0,'Налаштування'!J18&lt;&gt;"Готово")),"Відділ не налаштовано","Готово"))))</x:f>
      </x:c>
    </x:row>
    <x:row r="163" ht="36" customHeight="1">
      <x:c r="A163" s="14" t="n">
        <x:f>IF('Налаштування'!$C$4&lt;&gt;"Готово","",IF(YEAR(DATE('Налаштування'!$B$4,1,157))='Налаштування'!$B$4,DATE('Налаштування'!$B$4,1,157),""))</x:f>
        <x:v>46179</x:v>
      </x:c>
      <x:c r="B163" s="11"/>
      <x:c r="C163" s="11"/>
      <x:c r="D163" s="11"/>
      <x:c r="E163" s="11"/>
      <x:c r="F163" s="11"/>
      <x:c r="G163" s="11"/>
      <x:c r="H163" s="11"/>
      <x:c r="I163" s="11"/>
      <x:c r="J163" s="11"/>
      <x:c r="K163" s="11"/>
      <x:c r="L163" s="11"/>
      <x:c r="M163" s="11"/>
      <x:c r="N163" s="9" t="str">
        <x:f>IF(COUNTA(B163:M163)=0,"",IF(A163="","Дата поза роком",IF(OR(AND(LEN(B163)&gt;0,OR(NOT(ISTEXT(B163)),LEN(TRIM(B163))=0)),AND(LEN(C163)&gt;0,OR(NOT(ISTEXT(C163)),LEN(TRIM(C163))=0)),AND(LEN(D163)&gt;0,OR(NOT(ISTEXT(D163)),LEN(TRIM(D163))=0)),AND(LEN(E163)&gt;0,OR(NOT(ISTEXT(E163)),LEN(TRIM(E163))=0)),AND(LEN(F163)&gt;0,OR(NOT(ISTEXT(F163)),LEN(TRIM(F163))=0)),AND(LEN(G163)&gt;0,OR(NOT(ISTEXT(G163)),LEN(TRIM(G163))=0)),AND(LEN(H163)&gt;0,OR(NOT(ISTEXT(H163)),LEN(TRIM(H163))=0)),AND(LEN(I163)&gt;0,OR(NOT(ISTEXT(I163)),LEN(TRIM(I163))=0)),AND(LEN(J163)&gt;0,OR(NOT(ISTEXT(J163)),LEN(TRIM(J163))=0)),AND(LEN(K163)&gt;0,OR(NOT(ISTEXT(K163)),LEN(TRIM(K163))=0)),AND(LEN(L163)&gt;0,OR(NOT(ISTEXT(L163)),LEN(TRIM(L163))=0)),AND(LEN(M163)&gt;0,OR(NOT(ISTEXT(M163)),LEN(TRIM(M163))=0))),"Перевірте текст",IF(OR(AND(LEN(B163)&gt;0,'Налаштування'!J7&lt;&gt;"Готово"),AND(LEN(C163)&gt;0,'Налаштування'!J8&lt;&gt;"Готово"),AND(LEN(D163)&gt;0,'Налаштування'!J9&lt;&gt;"Готово"),AND(LEN(E163)&gt;0,'Налаштування'!J10&lt;&gt;"Готово"),AND(LEN(F163)&gt;0,'Налаштування'!J11&lt;&gt;"Готово"),AND(LEN(G163)&gt;0,'Налаштування'!J12&lt;&gt;"Готово"),AND(LEN(H163)&gt;0,'Налаштування'!J13&lt;&gt;"Готово"),AND(LEN(I163)&gt;0,'Налаштування'!J14&lt;&gt;"Готово"),AND(LEN(J163)&gt;0,'Налаштування'!J15&lt;&gt;"Готово"),AND(LEN(K163)&gt;0,'Налаштування'!J16&lt;&gt;"Готово"),AND(LEN(L163)&gt;0,'Налаштування'!J17&lt;&gt;"Готово"),AND(LEN(M163)&gt;0,'Налаштування'!J18&lt;&gt;"Готово")),"Відділ не налаштовано","Готово"))))</x:f>
      </x:c>
    </x:row>
    <x:row r="164" ht="36" customHeight="1">
      <x:c r="A164" s="14" t="n">
        <x:f>IF('Налаштування'!$C$4&lt;&gt;"Готово","",IF(YEAR(DATE('Налаштування'!$B$4,1,158))='Налаштування'!$B$4,DATE('Налаштування'!$B$4,1,158),""))</x:f>
        <x:v>46180</x:v>
      </x:c>
      <x:c r="B164" s="11"/>
      <x:c r="C164" s="11"/>
      <x:c r="D164" s="11"/>
      <x:c r="E164" s="11"/>
      <x:c r="F164" s="11"/>
      <x:c r="G164" s="11"/>
      <x:c r="H164" s="11"/>
      <x:c r="I164" s="11"/>
      <x:c r="J164" s="11"/>
      <x:c r="K164" s="11"/>
      <x:c r="L164" s="11"/>
      <x:c r="M164" s="11"/>
      <x:c r="N164" s="9" t="str">
        <x:f>IF(COUNTA(B164:M164)=0,"",IF(A164="","Дата поза роком",IF(OR(AND(LEN(B164)&gt;0,OR(NOT(ISTEXT(B164)),LEN(TRIM(B164))=0)),AND(LEN(C164)&gt;0,OR(NOT(ISTEXT(C164)),LEN(TRIM(C164))=0)),AND(LEN(D164)&gt;0,OR(NOT(ISTEXT(D164)),LEN(TRIM(D164))=0)),AND(LEN(E164)&gt;0,OR(NOT(ISTEXT(E164)),LEN(TRIM(E164))=0)),AND(LEN(F164)&gt;0,OR(NOT(ISTEXT(F164)),LEN(TRIM(F164))=0)),AND(LEN(G164)&gt;0,OR(NOT(ISTEXT(G164)),LEN(TRIM(G164))=0)),AND(LEN(H164)&gt;0,OR(NOT(ISTEXT(H164)),LEN(TRIM(H164))=0)),AND(LEN(I164)&gt;0,OR(NOT(ISTEXT(I164)),LEN(TRIM(I164))=0)),AND(LEN(J164)&gt;0,OR(NOT(ISTEXT(J164)),LEN(TRIM(J164))=0)),AND(LEN(K164)&gt;0,OR(NOT(ISTEXT(K164)),LEN(TRIM(K164))=0)),AND(LEN(L164)&gt;0,OR(NOT(ISTEXT(L164)),LEN(TRIM(L164))=0)),AND(LEN(M164)&gt;0,OR(NOT(ISTEXT(M164)),LEN(TRIM(M164))=0))),"Перевірте текст",IF(OR(AND(LEN(B164)&gt;0,'Налаштування'!J7&lt;&gt;"Готово"),AND(LEN(C164)&gt;0,'Налаштування'!J8&lt;&gt;"Готово"),AND(LEN(D164)&gt;0,'Налаштування'!J9&lt;&gt;"Готово"),AND(LEN(E164)&gt;0,'Налаштування'!J10&lt;&gt;"Готово"),AND(LEN(F164)&gt;0,'Налаштування'!J11&lt;&gt;"Готово"),AND(LEN(G164)&gt;0,'Налаштування'!J12&lt;&gt;"Готово"),AND(LEN(H164)&gt;0,'Налаштування'!J13&lt;&gt;"Готово"),AND(LEN(I164)&gt;0,'Налаштування'!J14&lt;&gt;"Готово"),AND(LEN(J164)&gt;0,'Налаштування'!J15&lt;&gt;"Готово"),AND(LEN(K164)&gt;0,'Налаштування'!J16&lt;&gt;"Готово"),AND(LEN(L164)&gt;0,'Налаштування'!J17&lt;&gt;"Готово"),AND(LEN(M164)&gt;0,'Налаштування'!J18&lt;&gt;"Готово")),"Відділ не налаштовано","Готово"))))</x:f>
      </x:c>
    </x:row>
    <x:row r="165" ht="36" customHeight="1">
      <x:c r="A165" s="14" t="n">
        <x:f>IF('Налаштування'!$C$4&lt;&gt;"Готово","",IF(YEAR(DATE('Налаштування'!$B$4,1,159))='Налаштування'!$B$4,DATE('Налаштування'!$B$4,1,159),""))</x:f>
        <x:v>46181</x:v>
      </x:c>
      <x:c r="B165" s="11"/>
      <x:c r="C165" s="11"/>
      <x:c r="D165" s="11"/>
      <x:c r="E165" s="11"/>
      <x:c r="F165" s="11"/>
      <x:c r="G165" s="11"/>
      <x:c r="H165" s="11"/>
      <x:c r="I165" s="11"/>
      <x:c r="J165" s="11"/>
      <x:c r="K165" s="11"/>
      <x:c r="L165" s="11"/>
      <x:c r="M165" s="11"/>
      <x:c r="N165" s="9" t="str">
        <x:f>IF(COUNTA(B165:M165)=0,"",IF(A165="","Дата поза роком",IF(OR(AND(LEN(B165)&gt;0,OR(NOT(ISTEXT(B165)),LEN(TRIM(B165))=0)),AND(LEN(C165)&gt;0,OR(NOT(ISTEXT(C165)),LEN(TRIM(C165))=0)),AND(LEN(D165)&gt;0,OR(NOT(ISTEXT(D165)),LEN(TRIM(D165))=0)),AND(LEN(E165)&gt;0,OR(NOT(ISTEXT(E165)),LEN(TRIM(E165))=0)),AND(LEN(F165)&gt;0,OR(NOT(ISTEXT(F165)),LEN(TRIM(F165))=0)),AND(LEN(G165)&gt;0,OR(NOT(ISTEXT(G165)),LEN(TRIM(G165))=0)),AND(LEN(H165)&gt;0,OR(NOT(ISTEXT(H165)),LEN(TRIM(H165))=0)),AND(LEN(I165)&gt;0,OR(NOT(ISTEXT(I165)),LEN(TRIM(I165))=0)),AND(LEN(J165)&gt;0,OR(NOT(ISTEXT(J165)),LEN(TRIM(J165))=0)),AND(LEN(K165)&gt;0,OR(NOT(ISTEXT(K165)),LEN(TRIM(K165))=0)),AND(LEN(L165)&gt;0,OR(NOT(ISTEXT(L165)),LEN(TRIM(L165))=0)),AND(LEN(M165)&gt;0,OR(NOT(ISTEXT(M165)),LEN(TRIM(M165))=0))),"Перевірте текст",IF(OR(AND(LEN(B165)&gt;0,'Налаштування'!J7&lt;&gt;"Готово"),AND(LEN(C165)&gt;0,'Налаштування'!J8&lt;&gt;"Готово"),AND(LEN(D165)&gt;0,'Налаштування'!J9&lt;&gt;"Готово"),AND(LEN(E165)&gt;0,'Налаштування'!J10&lt;&gt;"Готово"),AND(LEN(F165)&gt;0,'Налаштування'!J11&lt;&gt;"Готово"),AND(LEN(G165)&gt;0,'Налаштування'!J12&lt;&gt;"Готово"),AND(LEN(H165)&gt;0,'Налаштування'!J13&lt;&gt;"Готово"),AND(LEN(I165)&gt;0,'Налаштування'!J14&lt;&gt;"Готово"),AND(LEN(J165)&gt;0,'Налаштування'!J15&lt;&gt;"Готово"),AND(LEN(K165)&gt;0,'Налаштування'!J16&lt;&gt;"Готово"),AND(LEN(L165)&gt;0,'Налаштування'!J17&lt;&gt;"Готово"),AND(LEN(M165)&gt;0,'Налаштування'!J18&lt;&gt;"Готово")),"Відділ не налаштовано","Готово"))))</x:f>
      </x:c>
    </x:row>
    <x:row r="166" ht="36" customHeight="1">
      <x:c r="A166" s="14" t="n">
        <x:f>IF('Налаштування'!$C$4&lt;&gt;"Готово","",IF(YEAR(DATE('Налаштування'!$B$4,1,160))='Налаштування'!$B$4,DATE('Налаштування'!$B$4,1,160),""))</x:f>
        <x:v>46182</x:v>
      </x:c>
      <x:c r="B166" s="11"/>
      <x:c r="C166" s="11"/>
      <x:c r="D166" s="11"/>
      <x:c r="E166" s="11"/>
      <x:c r="F166" s="11"/>
      <x:c r="G166" s="11"/>
      <x:c r="H166" s="11"/>
      <x:c r="I166" s="11"/>
      <x:c r="J166" s="11"/>
      <x:c r="K166" s="11"/>
      <x:c r="L166" s="11"/>
      <x:c r="M166" s="11"/>
      <x:c r="N166" s="9" t="str">
        <x:f>IF(COUNTA(B166:M166)=0,"",IF(A166="","Дата поза роком",IF(OR(AND(LEN(B166)&gt;0,OR(NOT(ISTEXT(B166)),LEN(TRIM(B166))=0)),AND(LEN(C166)&gt;0,OR(NOT(ISTEXT(C166)),LEN(TRIM(C166))=0)),AND(LEN(D166)&gt;0,OR(NOT(ISTEXT(D166)),LEN(TRIM(D166))=0)),AND(LEN(E166)&gt;0,OR(NOT(ISTEXT(E166)),LEN(TRIM(E166))=0)),AND(LEN(F166)&gt;0,OR(NOT(ISTEXT(F166)),LEN(TRIM(F166))=0)),AND(LEN(G166)&gt;0,OR(NOT(ISTEXT(G166)),LEN(TRIM(G166))=0)),AND(LEN(H166)&gt;0,OR(NOT(ISTEXT(H166)),LEN(TRIM(H166))=0)),AND(LEN(I166)&gt;0,OR(NOT(ISTEXT(I166)),LEN(TRIM(I166))=0)),AND(LEN(J166)&gt;0,OR(NOT(ISTEXT(J166)),LEN(TRIM(J166))=0)),AND(LEN(K166)&gt;0,OR(NOT(ISTEXT(K166)),LEN(TRIM(K166))=0)),AND(LEN(L166)&gt;0,OR(NOT(ISTEXT(L166)),LEN(TRIM(L166))=0)),AND(LEN(M166)&gt;0,OR(NOT(ISTEXT(M166)),LEN(TRIM(M166))=0))),"Перевірте текст",IF(OR(AND(LEN(B166)&gt;0,'Налаштування'!J7&lt;&gt;"Готово"),AND(LEN(C166)&gt;0,'Налаштування'!J8&lt;&gt;"Готово"),AND(LEN(D166)&gt;0,'Налаштування'!J9&lt;&gt;"Готово"),AND(LEN(E166)&gt;0,'Налаштування'!J10&lt;&gt;"Готово"),AND(LEN(F166)&gt;0,'Налаштування'!J11&lt;&gt;"Готово"),AND(LEN(G166)&gt;0,'Налаштування'!J12&lt;&gt;"Готово"),AND(LEN(H166)&gt;0,'Налаштування'!J13&lt;&gt;"Готово"),AND(LEN(I166)&gt;0,'Налаштування'!J14&lt;&gt;"Готово"),AND(LEN(J166)&gt;0,'Налаштування'!J15&lt;&gt;"Готово"),AND(LEN(K166)&gt;0,'Налаштування'!J16&lt;&gt;"Готово"),AND(LEN(L166)&gt;0,'Налаштування'!J17&lt;&gt;"Готово"),AND(LEN(M166)&gt;0,'Налаштування'!J18&lt;&gt;"Готово")),"Відділ не налаштовано","Готово"))))</x:f>
      </x:c>
    </x:row>
    <x:row r="167" ht="36" customHeight="1">
      <x:c r="A167" s="14" t="n">
        <x:f>IF('Налаштування'!$C$4&lt;&gt;"Готово","",IF(YEAR(DATE('Налаштування'!$B$4,1,161))='Налаштування'!$B$4,DATE('Налаштування'!$B$4,1,161),""))</x:f>
        <x:v>46183</x:v>
      </x:c>
      <x:c r="B167" s="11"/>
      <x:c r="C167" s="11"/>
      <x:c r="D167" s="11"/>
      <x:c r="E167" s="11"/>
      <x:c r="F167" s="11"/>
      <x:c r="G167" s="11"/>
      <x:c r="H167" s="11"/>
      <x:c r="I167" s="11"/>
      <x:c r="J167" s="11"/>
      <x:c r="K167" s="11"/>
      <x:c r="L167" s="11"/>
      <x:c r="M167" s="11"/>
      <x:c r="N167" s="9" t="str">
        <x:f>IF(COUNTA(B167:M167)=0,"",IF(A167="","Дата поза роком",IF(OR(AND(LEN(B167)&gt;0,OR(NOT(ISTEXT(B167)),LEN(TRIM(B167))=0)),AND(LEN(C167)&gt;0,OR(NOT(ISTEXT(C167)),LEN(TRIM(C167))=0)),AND(LEN(D167)&gt;0,OR(NOT(ISTEXT(D167)),LEN(TRIM(D167))=0)),AND(LEN(E167)&gt;0,OR(NOT(ISTEXT(E167)),LEN(TRIM(E167))=0)),AND(LEN(F167)&gt;0,OR(NOT(ISTEXT(F167)),LEN(TRIM(F167))=0)),AND(LEN(G167)&gt;0,OR(NOT(ISTEXT(G167)),LEN(TRIM(G167))=0)),AND(LEN(H167)&gt;0,OR(NOT(ISTEXT(H167)),LEN(TRIM(H167))=0)),AND(LEN(I167)&gt;0,OR(NOT(ISTEXT(I167)),LEN(TRIM(I167))=0)),AND(LEN(J167)&gt;0,OR(NOT(ISTEXT(J167)),LEN(TRIM(J167))=0)),AND(LEN(K167)&gt;0,OR(NOT(ISTEXT(K167)),LEN(TRIM(K167))=0)),AND(LEN(L167)&gt;0,OR(NOT(ISTEXT(L167)),LEN(TRIM(L167))=0)),AND(LEN(M167)&gt;0,OR(NOT(ISTEXT(M167)),LEN(TRIM(M167))=0))),"Перевірте текст",IF(OR(AND(LEN(B167)&gt;0,'Налаштування'!J7&lt;&gt;"Готово"),AND(LEN(C167)&gt;0,'Налаштування'!J8&lt;&gt;"Готово"),AND(LEN(D167)&gt;0,'Налаштування'!J9&lt;&gt;"Готово"),AND(LEN(E167)&gt;0,'Налаштування'!J10&lt;&gt;"Готово"),AND(LEN(F167)&gt;0,'Налаштування'!J11&lt;&gt;"Готово"),AND(LEN(G167)&gt;0,'Налаштування'!J12&lt;&gt;"Готово"),AND(LEN(H167)&gt;0,'Налаштування'!J13&lt;&gt;"Готово"),AND(LEN(I167)&gt;0,'Налаштування'!J14&lt;&gt;"Готово"),AND(LEN(J167)&gt;0,'Налаштування'!J15&lt;&gt;"Готово"),AND(LEN(K167)&gt;0,'Налаштування'!J16&lt;&gt;"Готово"),AND(LEN(L167)&gt;0,'Налаштування'!J17&lt;&gt;"Готово"),AND(LEN(M167)&gt;0,'Налаштування'!J18&lt;&gt;"Готово")),"Відділ не налаштовано","Готово"))))</x:f>
      </x:c>
    </x:row>
    <x:row r="168" ht="36" customHeight="1">
      <x:c r="A168" s="14" t="n">
        <x:f>IF('Налаштування'!$C$4&lt;&gt;"Готово","",IF(YEAR(DATE('Налаштування'!$B$4,1,162))='Налаштування'!$B$4,DATE('Налаштування'!$B$4,1,162),""))</x:f>
        <x:v>46184</x:v>
      </x:c>
      <x:c r="B168" s="11"/>
      <x:c r="C168" s="11"/>
      <x:c r="D168" s="11"/>
      <x:c r="E168" s="11"/>
      <x:c r="F168" s="11"/>
      <x:c r="G168" s="11"/>
      <x:c r="H168" s="11"/>
      <x:c r="I168" s="11"/>
      <x:c r="J168" s="11"/>
      <x:c r="K168" s="11"/>
      <x:c r="L168" s="11"/>
      <x:c r="M168" s="11"/>
      <x:c r="N168" s="9" t="str">
        <x:f>IF(COUNTA(B168:M168)=0,"",IF(A168="","Дата поза роком",IF(OR(AND(LEN(B168)&gt;0,OR(NOT(ISTEXT(B168)),LEN(TRIM(B168))=0)),AND(LEN(C168)&gt;0,OR(NOT(ISTEXT(C168)),LEN(TRIM(C168))=0)),AND(LEN(D168)&gt;0,OR(NOT(ISTEXT(D168)),LEN(TRIM(D168))=0)),AND(LEN(E168)&gt;0,OR(NOT(ISTEXT(E168)),LEN(TRIM(E168))=0)),AND(LEN(F168)&gt;0,OR(NOT(ISTEXT(F168)),LEN(TRIM(F168))=0)),AND(LEN(G168)&gt;0,OR(NOT(ISTEXT(G168)),LEN(TRIM(G168))=0)),AND(LEN(H168)&gt;0,OR(NOT(ISTEXT(H168)),LEN(TRIM(H168))=0)),AND(LEN(I168)&gt;0,OR(NOT(ISTEXT(I168)),LEN(TRIM(I168))=0)),AND(LEN(J168)&gt;0,OR(NOT(ISTEXT(J168)),LEN(TRIM(J168))=0)),AND(LEN(K168)&gt;0,OR(NOT(ISTEXT(K168)),LEN(TRIM(K168))=0)),AND(LEN(L168)&gt;0,OR(NOT(ISTEXT(L168)),LEN(TRIM(L168))=0)),AND(LEN(M168)&gt;0,OR(NOT(ISTEXT(M168)),LEN(TRIM(M168))=0))),"Перевірте текст",IF(OR(AND(LEN(B168)&gt;0,'Налаштування'!J7&lt;&gt;"Готово"),AND(LEN(C168)&gt;0,'Налаштування'!J8&lt;&gt;"Готово"),AND(LEN(D168)&gt;0,'Налаштування'!J9&lt;&gt;"Готово"),AND(LEN(E168)&gt;0,'Налаштування'!J10&lt;&gt;"Готово"),AND(LEN(F168)&gt;0,'Налаштування'!J11&lt;&gt;"Готово"),AND(LEN(G168)&gt;0,'Налаштування'!J12&lt;&gt;"Готово"),AND(LEN(H168)&gt;0,'Налаштування'!J13&lt;&gt;"Готово"),AND(LEN(I168)&gt;0,'Налаштування'!J14&lt;&gt;"Готово"),AND(LEN(J168)&gt;0,'Налаштування'!J15&lt;&gt;"Готово"),AND(LEN(K168)&gt;0,'Налаштування'!J16&lt;&gt;"Готово"),AND(LEN(L168)&gt;0,'Налаштування'!J17&lt;&gt;"Готово"),AND(LEN(M168)&gt;0,'Налаштування'!J18&lt;&gt;"Готово")),"Відділ не налаштовано","Готово"))))</x:f>
      </x:c>
    </x:row>
    <x:row r="169" ht="36" customHeight="1">
      <x:c r="A169" s="14" t="n">
        <x:f>IF('Налаштування'!$C$4&lt;&gt;"Готово","",IF(YEAR(DATE('Налаштування'!$B$4,1,163))='Налаштування'!$B$4,DATE('Налаштування'!$B$4,1,163),""))</x:f>
        <x:v>46185</x:v>
      </x:c>
      <x:c r="B169" s="11"/>
      <x:c r="C169" s="11"/>
      <x:c r="D169" s="11"/>
      <x:c r="E169" s="11"/>
      <x:c r="F169" s="11"/>
      <x:c r="G169" s="11"/>
      <x:c r="H169" s="11"/>
      <x:c r="I169" s="11"/>
      <x:c r="J169" s="11"/>
      <x:c r="K169" s="11"/>
      <x:c r="L169" s="11"/>
      <x:c r="M169" s="11"/>
      <x:c r="N169" s="9" t="str">
        <x:f>IF(COUNTA(B169:M169)=0,"",IF(A169="","Дата поза роком",IF(OR(AND(LEN(B169)&gt;0,OR(NOT(ISTEXT(B169)),LEN(TRIM(B169))=0)),AND(LEN(C169)&gt;0,OR(NOT(ISTEXT(C169)),LEN(TRIM(C169))=0)),AND(LEN(D169)&gt;0,OR(NOT(ISTEXT(D169)),LEN(TRIM(D169))=0)),AND(LEN(E169)&gt;0,OR(NOT(ISTEXT(E169)),LEN(TRIM(E169))=0)),AND(LEN(F169)&gt;0,OR(NOT(ISTEXT(F169)),LEN(TRIM(F169))=0)),AND(LEN(G169)&gt;0,OR(NOT(ISTEXT(G169)),LEN(TRIM(G169))=0)),AND(LEN(H169)&gt;0,OR(NOT(ISTEXT(H169)),LEN(TRIM(H169))=0)),AND(LEN(I169)&gt;0,OR(NOT(ISTEXT(I169)),LEN(TRIM(I169))=0)),AND(LEN(J169)&gt;0,OR(NOT(ISTEXT(J169)),LEN(TRIM(J169))=0)),AND(LEN(K169)&gt;0,OR(NOT(ISTEXT(K169)),LEN(TRIM(K169))=0)),AND(LEN(L169)&gt;0,OR(NOT(ISTEXT(L169)),LEN(TRIM(L169))=0)),AND(LEN(M169)&gt;0,OR(NOT(ISTEXT(M169)),LEN(TRIM(M169))=0))),"Перевірте текст",IF(OR(AND(LEN(B169)&gt;0,'Налаштування'!J7&lt;&gt;"Готово"),AND(LEN(C169)&gt;0,'Налаштування'!J8&lt;&gt;"Готово"),AND(LEN(D169)&gt;0,'Налаштування'!J9&lt;&gt;"Готово"),AND(LEN(E169)&gt;0,'Налаштування'!J10&lt;&gt;"Готово"),AND(LEN(F169)&gt;0,'Налаштування'!J11&lt;&gt;"Готово"),AND(LEN(G169)&gt;0,'Налаштування'!J12&lt;&gt;"Готово"),AND(LEN(H169)&gt;0,'Налаштування'!J13&lt;&gt;"Готово"),AND(LEN(I169)&gt;0,'Налаштування'!J14&lt;&gt;"Готово"),AND(LEN(J169)&gt;0,'Налаштування'!J15&lt;&gt;"Готово"),AND(LEN(K169)&gt;0,'Налаштування'!J16&lt;&gt;"Готово"),AND(LEN(L169)&gt;0,'Налаштування'!J17&lt;&gt;"Готово"),AND(LEN(M169)&gt;0,'Налаштування'!J18&lt;&gt;"Готово")),"Відділ не налаштовано","Готово"))))</x:f>
      </x:c>
    </x:row>
    <x:row r="170" ht="36" customHeight="1">
      <x:c r="A170" s="14" t="n">
        <x:f>IF('Налаштування'!$C$4&lt;&gt;"Готово","",IF(YEAR(DATE('Налаштування'!$B$4,1,164))='Налаштування'!$B$4,DATE('Налаштування'!$B$4,1,164),""))</x:f>
        <x:v>46186</x:v>
      </x:c>
      <x:c r="B170" s="11"/>
      <x:c r="C170" s="11"/>
      <x:c r="D170" s="11"/>
      <x:c r="E170" s="11"/>
      <x:c r="F170" s="11"/>
      <x:c r="G170" s="11"/>
      <x:c r="H170" s="11"/>
      <x:c r="I170" s="11"/>
      <x:c r="J170" s="11"/>
      <x:c r="K170" s="11"/>
      <x:c r="L170" s="11"/>
      <x:c r="M170" s="11"/>
      <x:c r="N170" s="9" t="str">
        <x:f>IF(COUNTA(B170:M170)=0,"",IF(A170="","Дата поза роком",IF(OR(AND(LEN(B170)&gt;0,OR(NOT(ISTEXT(B170)),LEN(TRIM(B170))=0)),AND(LEN(C170)&gt;0,OR(NOT(ISTEXT(C170)),LEN(TRIM(C170))=0)),AND(LEN(D170)&gt;0,OR(NOT(ISTEXT(D170)),LEN(TRIM(D170))=0)),AND(LEN(E170)&gt;0,OR(NOT(ISTEXT(E170)),LEN(TRIM(E170))=0)),AND(LEN(F170)&gt;0,OR(NOT(ISTEXT(F170)),LEN(TRIM(F170))=0)),AND(LEN(G170)&gt;0,OR(NOT(ISTEXT(G170)),LEN(TRIM(G170))=0)),AND(LEN(H170)&gt;0,OR(NOT(ISTEXT(H170)),LEN(TRIM(H170))=0)),AND(LEN(I170)&gt;0,OR(NOT(ISTEXT(I170)),LEN(TRIM(I170))=0)),AND(LEN(J170)&gt;0,OR(NOT(ISTEXT(J170)),LEN(TRIM(J170))=0)),AND(LEN(K170)&gt;0,OR(NOT(ISTEXT(K170)),LEN(TRIM(K170))=0)),AND(LEN(L170)&gt;0,OR(NOT(ISTEXT(L170)),LEN(TRIM(L170))=0)),AND(LEN(M170)&gt;0,OR(NOT(ISTEXT(M170)),LEN(TRIM(M170))=0))),"Перевірте текст",IF(OR(AND(LEN(B170)&gt;0,'Налаштування'!J7&lt;&gt;"Готово"),AND(LEN(C170)&gt;0,'Налаштування'!J8&lt;&gt;"Готово"),AND(LEN(D170)&gt;0,'Налаштування'!J9&lt;&gt;"Готово"),AND(LEN(E170)&gt;0,'Налаштування'!J10&lt;&gt;"Готово"),AND(LEN(F170)&gt;0,'Налаштування'!J11&lt;&gt;"Готово"),AND(LEN(G170)&gt;0,'Налаштування'!J12&lt;&gt;"Готово"),AND(LEN(H170)&gt;0,'Налаштування'!J13&lt;&gt;"Готово"),AND(LEN(I170)&gt;0,'Налаштування'!J14&lt;&gt;"Готово"),AND(LEN(J170)&gt;0,'Налаштування'!J15&lt;&gt;"Готово"),AND(LEN(K170)&gt;0,'Налаштування'!J16&lt;&gt;"Готово"),AND(LEN(L170)&gt;0,'Налаштування'!J17&lt;&gt;"Готово"),AND(LEN(M170)&gt;0,'Налаштування'!J18&lt;&gt;"Готово")),"Відділ не налаштовано","Готово"))))</x:f>
      </x:c>
    </x:row>
    <x:row r="171" ht="36" customHeight="1">
      <x:c r="A171" s="14" t="n">
        <x:f>IF('Налаштування'!$C$4&lt;&gt;"Готово","",IF(YEAR(DATE('Налаштування'!$B$4,1,165))='Налаштування'!$B$4,DATE('Налаштування'!$B$4,1,165),""))</x:f>
        <x:v>46187</x:v>
      </x:c>
      <x:c r="B171" s="11"/>
      <x:c r="C171" s="11"/>
      <x:c r="D171" s="11"/>
      <x:c r="E171" s="11"/>
      <x:c r="F171" s="11"/>
      <x:c r="G171" s="11"/>
      <x:c r="H171" s="11"/>
      <x:c r="I171" s="11"/>
      <x:c r="J171" s="11"/>
      <x:c r="K171" s="11"/>
      <x:c r="L171" s="11"/>
      <x:c r="M171" s="11"/>
      <x:c r="N171" s="9" t="str">
        <x:f>IF(COUNTA(B171:M171)=0,"",IF(A171="","Дата поза роком",IF(OR(AND(LEN(B171)&gt;0,OR(NOT(ISTEXT(B171)),LEN(TRIM(B171))=0)),AND(LEN(C171)&gt;0,OR(NOT(ISTEXT(C171)),LEN(TRIM(C171))=0)),AND(LEN(D171)&gt;0,OR(NOT(ISTEXT(D171)),LEN(TRIM(D171))=0)),AND(LEN(E171)&gt;0,OR(NOT(ISTEXT(E171)),LEN(TRIM(E171))=0)),AND(LEN(F171)&gt;0,OR(NOT(ISTEXT(F171)),LEN(TRIM(F171))=0)),AND(LEN(G171)&gt;0,OR(NOT(ISTEXT(G171)),LEN(TRIM(G171))=0)),AND(LEN(H171)&gt;0,OR(NOT(ISTEXT(H171)),LEN(TRIM(H171))=0)),AND(LEN(I171)&gt;0,OR(NOT(ISTEXT(I171)),LEN(TRIM(I171))=0)),AND(LEN(J171)&gt;0,OR(NOT(ISTEXT(J171)),LEN(TRIM(J171))=0)),AND(LEN(K171)&gt;0,OR(NOT(ISTEXT(K171)),LEN(TRIM(K171))=0)),AND(LEN(L171)&gt;0,OR(NOT(ISTEXT(L171)),LEN(TRIM(L171))=0)),AND(LEN(M171)&gt;0,OR(NOT(ISTEXT(M171)),LEN(TRIM(M171))=0))),"Перевірте текст",IF(OR(AND(LEN(B171)&gt;0,'Налаштування'!J7&lt;&gt;"Готово"),AND(LEN(C171)&gt;0,'Налаштування'!J8&lt;&gt;"Готово"),AND(LEN(D171)&gt;0,'Налаштування'!J9&lt;&gt;"Готово"),AND(LEN(E171)&gt;0,'Налаштування'!J10&lt;&gt;"Готово"),AND(LEN(F171)&gt;0,'Налаштування'!J11&lt;&gt;"Готово"),AND(LEN(G171)&gt;0,'Налаштування'!J12&lt;&gt;"Готово"),AND(LEN(H171)&gt;0,'Налаштування'!J13&lt;&gt;"Готово"),AND(LEN(I171)&gt;0,'Налаштування'!J14&lt;&gt;"Готово"),AND(LEN(J171)&gt;0,'Налаштування'!J15&lt;&gt;"Готово"),AND(LEN(K171)&gt;0,'Налаштування'!J16&lt;&gt;"Готово"),AND(LEN(L171)&gt;0,'Налаштування'!J17&lt;&gt;"Готово"),AND(LEN(M171)&gt;0,'Налаштування'!J18&lt;&gt;"Готово")),"Відділ не налаштовано","Готово"))))</x:f>
      </x:c>
    </x:row>
    <x:row r="172" ht="36" customHeight="1">
      <x:c r="A172" s="14" t="n">
        <x:f>IF('Налаштування'!$C$4&lt;&gt;"Готово","",IF(YEAR(DATE('Налаштування'!$B$4,1,166))='Налаштування'!$B$4,DATE('Налаштування'!$B$4,1,166),""))</x:f>
        <x:v>46188</x:v>
      </x:c>
      <x:c r="B172" s="11"/>
      <x:c r="C172" s="11"/>
      <x:c r="D172" s="11"/>
      <x:c r="E172" s="11"/>
      <x:c r="F172" s="11"/>
      <x:c r="G172" s="11"/>
      <x:c r="H172" s="11"/>
      <x:c r="I172" s="11"/>
      <x:c r="J172" s="11"/>
      <x:c r="K172" s="11"/>
      <x:c r="L172" s="11"/>
      <x:c r="M172" s="11"/>
      <x:c r="N172" s="9" t="str">
        <x:f>IF(COUNTA(B172:M172)=0,"",IF(A172="","Дата поза роком",IF(OR(AND(LEN(B172)&gt;0,OR(NOT(ISTEXT(B172)),LEN(TRIM(B172))=0)),AND(LEN(C172)&gt;0,OR(NOT(ISTEXT(C172)),LEN(TRIM(C172))=0)),AND(LEN(D172)&gt;0,OR(NOT(ISTEXT(D172)),LEN(TRIM(D172))=0)),AND(LEN(E172)&gt;0,OR(NOT(ISTEXT(E172)),LEN(TRIM(E172))=0)),AND(LEN(F172)&gt;0,OR(NOT(ISTEXT(F172)),LEN(TRIM(F172))=0)),AND(LEN(G172)&gt;0,OR(NOT(ISTEXT(G172)),LEN(TRIM(G172))=0)),AND(LEN(H172)&gt;0,OR(NOT(ISTEXT(H172)),LEN(TRIM(H172))=0)),AND(LEN(I172)&gt;0,OR(NOT(ISTEXT(I172)),LEN(TRIM(I172))=0)),AND(LEN(J172)&gt;0,OR(NOT(ISTEXT(J172)),LEN(TRIM(J172))=0)),AND(LEN(K172)&gt;0,OR(NOT(ISTEXT(K172)),LEN(TRIM(K172))=0)),AND(LEN(L172)&gt;0,OR(NOT(ISTEXT(L172)),LEN(TRIM(L172))=0)),AND(LEN(M172)&gt;0,OR(NOT(ISTEXT(M172)),LEN(TRIM(M172))=0))),"Перевірте текст",IF(OR(AND(LEN(B172)&gt;0,'Налаштування'!J7&lt;&gt;"Готово"),AND(LEN(C172)&gt;0,'Налаштування'!J8&lt;&gt;"Готово"),AND(LEN(D172)&gt;0,'Налаштування'!J9&lt;&gt;"Готово"),AND(LEN(E172)&gt;0,'Налаштування'!J10&lt;&gt;"Готово"),AND(LEN(F172)&gt;0,'Налаштування'!J11&lt;&gt;"Готово"),AND(LEN(G172)&gt;0,'Налаштування'!J12&lt;&gt;"Готово"),AND(LEN(H172)&gt;0,'Налаштування'!J13&lt;&gt;"Готово"),AND(LEN(I172)&gt;0,'Налаштування'!J14&lt;&gt;"Готово"),AND(LEN(J172)&gt;0,'Налаштування'!J15&lt;&gt;"Готово"),AND(LEN(K172)&gt;0,'Налаштування'!J16&lt;&gt;"Готово"),AND(LEN(L172)&gt;0,'Налаштування'!J17&lt;&gt;"Готово"),AND(LEN(M172)&gt;0,'Налаштування'!J18&lt;&gt;"Готово")),"Відділ не налаштовано","Готово"))))</x:f>
      </x:c>
    </x:row>
    <x:row r="173" ht="36" customHeight="1">
      <x:c r="A173" s="14" t="n">
        <x:f>IF('Налаштування'!$C$4&lt;&gt;"Готово","",IF(YEAR(DATE('Налаштування'!$B$4,1,167))='Налаштування'!$B$4,DATE('Налаштування'!$B$4,1,167),""))</x:f>
        <x:v>46189</x:v>
      </x:c>
      <x:c r="B173" s="11"/>
      <x:c r="C173" s="11"/>
      <x:c r="D173" s="11"/>
      <x:c r="E173" s="11"/>
      <x:c r="F173" s="11"/>
      <x:c r="G173" s="11"/>
      <x:c r="H173" s="11"/>
      <x:c r="I173" s="11"/>
      <x:c r="J173" s="11"/>
      <x:c r="K173" s="11"/>
      <x:c r="L173" s="11"/>
      <x:c r="M173" s="11"/>
      <x:c r="N173" s="9" t="str">
        <x:f>IF(COUNTA(B173:M173)=0,"",IF(A173="","Дата поза роком",IF(OR(AND(LEN(B173)&gt;0,OR(NOT(ISTEXT(B173)),LEN(TRIM(B173))=0)),AND(LEN(C173)&gt;0,OR(NOT(ISTEXT(C173)),LEN(TRIM(C173))=0)),AND(LEN(D173)&gt;0,OR(NOT(ISTEXT(D173)),LEN(TRIM(D173))=0)),AND(LEN(E173)&gt;0,OR(NOT(ISTEXT(E173)),LEN(TRIM(E173))=0)),AND(LEN(F173)&gt;0,OR(NOT(ISTEXT(F173)),LEN(TRIM(F173))=0)),AND(LEN(G173)&gt;0,OR(NOT(ISTEXT(G173)),LEN(TRIM(G173))=0)),AND(LEN(H173)&gt;0,OR(NOT(ISTEXT(H173)),LEN(TRIM(H173))=0)),AND(LEN(I173)&gt;0,OR(NOT(ISTEXT(I173)),LEN(TRIM(I173))=0)),AND(LEN(J173)&gt;0,OR(NOT(ISTEXT(J173)),LEN(TRIM(J173))=0)),AND(LEN(K173)&gt;0,OR(NOT(ISTEXT(K173)),LEN(TRIM(K173))=0)),AND(LEN(L173)&gt;0,OR(NOT(ISTEXT(L173)),LEN(TRIM(L173))=0)),AND(LEN(M173)&gt;0,OR(NOT(ISTEXT(M173)),LEN(TRIM(M173))=0))),"Перевірте текст",IF(OR(AND(LEN(B173)&gt;0,'Налаштування'!J7&lt;&gt;"Готово"),AND(LEN(C173)&gt;0,'Налаштування'!J8&lt;&gt;"Готово"),AND(LEN(D173)&gt;0,'Налаштування'!J9&lt;&gt;"Готово"),AND(LEN(E173)&gt;0,'Налаштування'!J10&lt;&gt;"Готово"),AND(LEN(F173)&gt;0,'Налаштування'!J11&lt;&gt;"Готово"),AND(LEN(G173)&gt;0,'Налаштування'!J12&lt;&gt;"Готово"),AND(LEN(H173)&gt;0,'Налаштування'!J13&lt;&gt;"Готово"),AND(LEN(I173)&gt;0,'Налаштування'!J14&lt;&gt;"Готово"),AND(LEN(J173)&gt;0,'Налаштування'!J15&lt;&gt;"Готово"),AND(LEN(K173)&gt;0,'Налаштування'!J16&lt;&gt;"Готово"),AND(LEN(L173)&gt;0,'Налаштування'!J17&lt;&gt;"Готово"),AND(LEN(M173)&gt;0,'Налаштування'!J18&lt;&gt;"Готово")),"Відділ не налаштовано","Готово"))))</x:f>
      </x:c>
    </x:row>
    <x:row r="174" ht="36" customHeight="1">
      <x:c r="A174" s="14" t="n">
        <x:f>IF('Налаштування'!$C$4&lt;&gt;"Готово","",IF(YEAR(DATE('Налаштування'!$B$4,1,168))='Налаштування'!$B$4,DATE('Налаштування'!$B$4,1,168),""))</x:f>
        <x:v>46190</x:v>
      </x:c>
      <x:c r="B174" s="11"/>
      <x:c r="C174" s="11"/>
      <x:c r="D174" s="11"/>
      <x:c r="E174" s="11"/>
      <x:c r="F174" s="11"/>
      <x:c r="G174" s="11"/>
      <x:c r="H174" s="11"/>
      <x:c r="I174" s="11"/>
      <x:c r="J174" s="11"/>
      <x:c r="K174" s="11"/>
      <x:c r="L174" s="11"/>
      <x:c r="M174" s="11"/>
      <x:c r="N174" s="9" t="str">
        <x:f>IF(COUNTA(B174:M174)=0,"",IF(A174="","Дата поза роком",IF(OR(AND(LEN(B174)&gt;0,OR(NOT(ISTEXT(B174)),LEN(TRIM(B174))=0)),AND(LEN(C174)&gt;0,OR(NOT(ISTEXT(C174)),LEN(TRIM(C174))=0)),AND(LEN(D174)&gt;0,OR(NOT(ISTEXT(D174)),LEN(TRIM(D174))=0)),AND(LEN(E174)&gt;0,OR(NOT(ISTEXT(E174)),LEN(TRIM(E174))=0)),AND(LEN(F174)&gt;0,OR(NOT(ISTEXT(F174)),LEN(TRIM(F174))=0)),AND(LEN(G174)&gt;0,OR(NOT(ISTEXT(G174)),LEN(TRIM(G174))=0)),AND(LEN(H174)&gt;0,OR(NOT(ISTEXT(H174)),LEN(TRIM(H174))=0)),AND(LEN(I174)&gt;0,OR(NOT(ISTEXT(I174)),LEN(TRIM(I174))=0)),AND(LEN(J174)&gt;0,OR(NOT(ISTEXT(J174)),LEN(TRIM(J174))=0)),AND(LEN(K174)&gt;0,OR(NOT(ISTEXT(K174)),LEN(TRIM(K174))=0)),AND(LEN(L174)&gt;0,OR(NOT(ISTEXT(L174)),LEN(TRIM(L174))=0)),AND(LEN(M174)&gt;0,OR(NOT(ISTEXT(M174)),LEN(TRIM(M174))=0))),"Перевірте текст",IF(OR(AND(LEN(B174)&gt;0,'Налаштування'!J7&lt;&gt;"Готово"),AND(LEN(C174)&gt;0,'Налаштування'!J8&lt;&gt;"Готово"),AND(LEN(D174)&gt;0,'Налаштування'!J9&lt;&gt;"Готово"),AND(LEN(E174)&gt;0,'Налаштування'!J10&lt;&gt;"Готово"),AND(LEN(F174)&gt;0,'Налаштування'!J11&lt;&gt;"Готово"),AND(LEN(G174)&gt;0,'Налаштування'!J12&lt;&gt;"Готово"),AND(LEN(H174)&gt;0,'Налаштування'!J13&lt;&gt;"Готово"),AND(LEN(I174)&gt;0,'Налаштування'!J14&lt;&gt;"Готово"),AND(LEN(J174)&gt;0,'Налаштування'!J15&lt;&gt;"Готово"),AND(LEN(K174)&gt;0,'Налаштування'!J16&lt;&gt;"Готово"),AND(LEN(L174)&gt;0,'Налаштування'!J17&lt;&gt;"Готово"),AND(LEN(M174)&gt;0,'Налаштування'!J18&lt;&gt;"Готово")),"Відділ не налаштовано","Готово"))))</x:f>
      </x:c>
    </x:row>
    <x:row r="175" ht="36" customHeight="1">
      <x:c r="A175" s="14" t="n">
        <x:f>IF('Налаштування'!$C$4&lt;&gt;"Готово","",IF(YEAR(DATE('Налаштування'!$B$4,1,169))='Налаштування'!$B$4,DATE('Налаштування'!$B$4,1,169),""))</x:f>
        <x:v>46191</x:v>
      </x:c>
      <x:c r="B175" s="11"/>
      <x:c r="C175" s="11"/>
      <x:c r="D175" s="11"/>
      <x:c r="E175" s="11"/>
      <x:c r="F175" s="11"/>
      <x:c r="G175" s="11"/>
      <x:c r="H175" s="11"/>
      <x:c r="I175" s="11"/>
      <x:c r="J175" s="11"/>
      <x:c r="K175" s="11"/>
      <x:c r="L175" s="11"/>
      <x:c r="M175" s="11"/>
      <x:c r="N175" s="9" t="str">
        <x:f>IF(COUNTA(B175:M175)=0,"",IF(A175="","Дата поза роком",IF(OR(AND(LEN(B175)&gt;0,OR(NOT(ISTEXT(B175)),LEN(TRIM(B175))=0)),AND(LEN(C175)&gt;0,OR(NOT(ISTEXT(C175)),LEN(TRIM(C175))=0)),AND(LEN(D175)&gt;0,OR(NOT(ISTEXT(D175)),LEN(TRIM(D175))=0)),AND(LEN(E175)&gt;0,OR(NOT(ISTEXT(E175)),LEN(TRIM(E175))=0)),AND(LEN(F175)&gt;0,OR(NOT(ISTEXT(F175)),LEN(TRIM(F175))=0)),AND(LEN(G175)&gt;0,OR(NOT(ISTEXT(G175)),LEN(TRIM(G175))=0)),AND(LEN(H175)&gt;0,OR(NOT(ISTEXT(H175)),LEN(TRIM(H175))=0)),AND(LEN(I175)&gt;0,OR(NOT(ISTEXT(I175)),LEN(TRIM(I175))=0)),AND(LEN(J175)&gt;0,OR(NOT(ISTEXT(J175)),LEN(TRIM(J175))=0)),AND(LEN(K175)&gt;0,OR(NOT(ISTEXT(K175)),LEN(TRIM(K175))=0)),AND(LEN(L175)&gt;0,OR(NOT(ISTEXT(L175)),LEN(TRIM(L175))=0)),AND(LEN(M175)&gt;0,OR(NOT(ISTEXT(M175)),LEN(TRIM(M175))=0))),"Перевірте текст",IF(OR(AND(LEN(B175)&gt;0,'Налаштування'!J7&lt;&gt;"Готово"),AND(LEN(C175)&gt;0,'Налаштування'!J8&lt;&gt;"Готово"),AND(LEN(D175)&gt;0,'Налаштування'!J9&lt;&gt;"Готово"),AND(LEN(E175)&gt;0,'Налаштування'!J10&lt;&gt;"Готово"),AND(LEN(F175)&gt;0,'Налаштування'!J11&lt;&gt;"Готово"),AND(LEN(G175)&gt;0,'Налаштування'!J12&lt;&gt;"Готово"),AND(LEN(H175)&gt;0,'Налаштування'!J13&lt;&gt;"Готово"),AND(LEN(I175)&gt;0,'Налаштування'!J14&lt;&gt;"Готово"),AND(LEN(J175)&gt;0,'Налаштування'!J15&lt;&gt;"Готово"),AND(LEN(K175)&gt;0,'Налаштування'!J16&lt;&gt;"Готово"),AND(LEN(L175)&gt;0,'Налаштування'!J17&lt;&gt;"Готово"),AND(LEN(M175)&gt;0,'Налаштування'!J18&lt;&gt;"Готово")),"Відділ не налаштовано","Готово"))))</x:f>
      </x:c>
    </x:row>
    <x:row r="176" ht="36" customHeight="1">
      <x:c r="A176" s="14" t="n">
        <x:f>IF('Налаштування'!$C$4&lt;&gt;"Готово","",IF(YEAR(DATE('Налаштування'!$B$4,1,170))='Налаштування'!$B$4,DATE('Налаштування'!$B$4,1,170),""))</x:f>
        <x:v>46192</x:v>
      </x:c>
      <x:c r="B176" s="11"/>
      <x:c r="C176" s="11"/>
      <x:c r="D176" s="11"/>
      <x:c r="E176" s="11"/>
      <x:c r="F176" s="11"/>
      <x:c r="G176" s="11"/>
      <x:c r="H176" s="11"/>
      <x:c r="I176" s="11"/>
      <x:c r="J176" s="11"/>
      <x:c r="K176" s="11"/>
      <x:c r="L176" s="11"/>
      <x:c r="M176" s="11"/>
      <x:c r="N176" s="9" t="str">
        <x:f>IF(COUNTA(B176:M176)=0,"",IF(A176="","Дата поза роком",IF(OR(AND(LEN(B176)&gt;0,OR(NOT(ISTEXT(B176)),LEN(TRIM(B176))=0)),AND(LEN(C176)&gt;0,OR(NOT(ISTEXT(C176)),LEN(TRIM(C176))=0)),AND(LEN(D176)&gt;0,OR(NOT(ISTEXT(D176)),LEN(TRIM(D176))=0)),AND(LEN(E176)&gt;0,OR(NOT(ISTEXT(E176)),LEN(TRIM(E176))=0)),AND(LEN(F176)&gt;0,OR(NOT(ISTEXT(F176)),LEN(TRIM(F176))=0)),AND(LEN(G176)&gt;0,OR(NOT(ISTEXT(G176)),LEN(TRIM(G176))=0)),AND(LEN(H176)&gt;0,OR(NOT(ISTEXT(H176)),LEN(TRIM(H176))=0)),AND(LEN(I176)&gt;0,OR(NOT(ISTEXT(I176)),LEN(TRIM(I176))=0)),AND(LEN(J176)&gt;0,OR(NOT(ISTEXT(J176)),LEN(TRIM(J176))=0)),AND(LEN(K176)&gt;0,OR(NOT(ISTEXT(K176)),LEN(TRIM(K176))=0)),AND(LEN(L176)&gt;0,OR(NOT(ISTEXT(L176)),LEN(TRIM(L176))=0)),AND(LEN(M176)&gt;0,OR(NOT(ISTEXT(M176)),LEN(TRIM(M176))=0))),"Перевірте текст",IF(OR(AND(LEN(B176)&gt;0,'Налаштування'!J7&lt;&gt;"Готово"),AND(LEN(C176)&gt;0,'Налаштування'!J8&lt;&gt;"Готово"),AND(LEN(D176)&gt;0,'Налаштування'!J9&lt;&gt;"Готово"),AND(LEN(E176)&gt;0,'Налаштування'!J10&lt;&gt;"Готово"),AND(LEN(F176)&gt;0,'Налаштування'!J11&lt;&gt;"Готово"),AND(LEN(G176)&gt;0,'Налаштування'!J12&lt;&gt;"Готово"),AND(LEN(H176)&gt;0,'Налаштування'!J13&lt;&gt;"Готово"),AND(LEN(I176)&gt;0,'Налаштування'!J14&lt;&gt;"Готово"),AND(LEN(J176)&gt;0,'Налаштування'!J15&lt;&gt;"Готово"),AND(LEN(K176)&gt;0,'Налаштування'!J16&lt;&gt;"Готово"),AND(LEN(L176)&gt;0,'Налаштування'!J17&lt;&gt;"Готово"),AND(LEN(M176)&gt;0,'Налаштування'!J18&lt;&gt;"Готово")),"Відділ не налаштовано","Готово"))))</x:f>
      </x:c>
    </x:row>
    <x:row r="177" ht="36" customHeight="1">
      <x:c r="A177" s="14" t="n">
        <x:f>IF('Налаштування'!$C$4&lt;&gt;"Готово","",IF(YEAR(DATE('Налаштування'!$B$4,1,171))='Налаштування'!$B$4,DATE('Налаштування'!$B$4,1,171),""))</x:f>
        <x:v>46193</x:v>
      </x:c>
      <x:c r="B177" s="11"/>
      <x:c r="C177" s="11"/>
      <x:c r="D177" s="11"/>
      <x:c r="E177" s="11"/>
      <x:c r="F177" s="11"/>
      <x:c r="G177" s="11"/>
      <x:c r="H177" s="11"/>
      <x:c r="I177" s="11"/>
      <x:c r="J177" s="11"/>
      <x:c r="K177" s="11"/>
      <x:c r="L177" s="11"/>
      <x:c r="M177" s="11"/>
      <x:c r="N177" s="9" t="str">
        <x:f>IF(COUNTA(B177:M177)=0,"",IF(A177="","Дата поза роком",IF(OR(AND(LEN(B177)&gt;0,OR(NOT(ISTEXT(B177)),LEN(TRIM(B177))=0)),AND(LEN(C177)&gt;0,OR(NOT(ISTEXT(C177)),LEN(TRIM(C177))=0)),AND(LEN(D177)&gt;0,OR(NOT(ISTEXT(D177)),LEN(TRIM(D177))=0)),AND(LEN(E177)&gt;0,OR(NOT(ISTEXT(E177)),LEN(TRIM(E177))=0)),AND(LEN(F177)&gt;0,OR(NOT(ISTEXT(F177)),LEN(TRIM(F177))=0)),AND(LEN(G177)&gt;0,OR(NOT(ISTEXT(G177)),LEN(TRIM(G177))=0)),AND(LEN(H177)&gt;0,OR(NOT(ISTEXT(H177)),LEN(TRIM(H177))=0)),AND(LEN(I177)&gt;0,OR(NOT(ISTEXT(I177)),LEN(TRIM(I177))=0)),AND(LEN(J177)&gt;0,OR(NOT(ISTEXT(J177)),LEN(TRIM(J177))=0)),AND(LEN(K177)&gt;0,OR(NOT(ISTEXT(K177)),LEN(TRIM(K177))=0)),AND(LEN(L177)&gt;0,OR(NOT(ISTEXT(L177)),LEN(TRIM(L177))=0)),AND(LEN(M177)&gt;0,OR(NOT(ISTEXT(M177)),LEN(TRIM(M177))=0))),"Перевірте текст",IF(OR(AND(LEN(B177)&gt;0,'Налаштування'!J7&lt;&gt;"Готово"),AND(LEN(C177)&gt;0,'Налаштування'!J8&lt;&gt;"Готово"),AND(LEN(D177)&gt;0,'Налаштування'!J9&lt;&gt;"Готово"),AND(LEN(E177)&gt;0,'Налаштування'!J10&lt;&gt;"Готово"),AND(LEN(F177)&gt;0,'Налаштування'!J11&lt;&gt;"Готово"),AND(LEN(G177)&gt;0,'Налаштування'!J12&lt;&gt;"Готово"),AND(LEN(H177)&gt;0,'Налаштування'!J13&lt;&gt;"Готово"),AND(LEN(I177)&gt;0,'Налаштування'!J14&lt;&gt;"Готово"),AND(LEN(J177)&gt;0,'Налаштування'!J15&lt;&gt;"Готово"),AND(LEN(K177)&gt;0,'Налаштування'!J16&lt;&gt;"Готово"),AND(LEN(L177)&gt;0,'Налаштування'!J17&lt;&gt;"Готово"),AND(LEN(M177)&gt;0,'Налаштування'!J18&lt;&gt;"Готово")),"Відділ не налаштовано","Готово"))))</x:f>
      </x:c>
    </x:row>
    <x:row r="178" ht="36" customHeight="1">
      <x:c r="A178" s="14" t="n">
        <x:f>IF('Налаштування'!$C$4&lt;&gt;"Готово","",IF(YEAR(DATE('Налаштування'!$B$4,1,172))='Налаштування'!$B$4,DATE('Налаштування'!$B$4,1,172),""))</x:f>
        <x:v>46194</x:v>
      </x:c>
      <x:c r="B178" s="11"/>
      <x:c r="C178" s="11"/>
      <x:c r="D178" s="11"/>
      <x:c r="E178" s="11"/>
      <x:c r="F178" s="11"/>
      <x:c r="G178" s="11"/>
      <x:c r="H178" s="11"/>
      <x:c r="I178" s="11"/>
      <x:c r="J178" s="11"/>
      <x:c r="K178" s="11"/>
      <x:c r="L178" s="11"/>
      <x:c r="M178" s="11"/>
      <x:c r="N178" s="9" t="str">
        <x:f>IF(COUNTA(B178:M178)=0,"",IF(A178="","Дата поза роком",IF(OR(AND(LEN(B178)&gt;0,OR(NOT(ISTEXT(B178)),LEN(TRIM(B178))=0)),AND(LEN(C178)&gt;0,OR(NOT(ISTEXT(C178)),LEN(TRIM(C178))=0)),AND(LEN(D178)&gt;0,OR(NOT(ISTEXT(D178)),LEN(TRIM(D178))=0)),AND(LEN(E178)&gt;0,OR(NOT(ISTEXT(E178)),LEN(TRIM(E178))=0)),AND(LEN(F178)&gt;0,OR(NOT(ISTEXT(F178)),LEN(TRIM(F178))=0)),AND(LEN(G178)&gt;0,OR(NOT(ISTEXT(G178)),LEN(TRIM(G178))=0)),AND(LEN(H178)&gt;0,OR(NOT(ISTEXT(H178)),LEN(TRIM(H178))=0)),AND(LEN(I178)&gt;0,OR(NOT(ISTEXT(I178)),LEN(TRIM(I178))=0)),AND(LEN(J178)&gt;0,OR(NOT(ISTEXT(J178)),LEN(TRIM(J178))=0)),AND(LEN(K178)&gt;0,OR(NOT(ISTEXT(K178)),LEN(TRIM(K178))=0)),AND(LEN(L178)&gt;0,OR(NOT(ISTEXT(L178)),LEN(TRIM(L178))=0)),AND(LEN(M178)&gt;0,OR(NOT(ISTEXT(M178)),LEN(TRIM(M178))=0))),"Перевірте текст",IF(OR(AND(LEN(B178)&gt;0,'Налаштування'!J7&lt;&gt;"Готово"),AND(LEN(C178)&gt;0,'Налаштування'!J8&lt;&gt;"Готово"),AND(LEN(D178)&gt;0,'Налаштування'!J9&lt;&gt;"Готово"),AND(LEN(E178)&gt;0,'Налаштування'!J10&lt;&gt;"Готово"),AND(LEN(F178)&gt;0,'Налаштування'!J11&lt;&gt;"Готово"),AND(LEN(G178)&gt;0,'Налаштування'!J12&lt;&gt;"Готово"),AND(LEN(H178)&gt;0,'Налаштування'!J13&lt;&gt;"Готово"),AND(LEN(I178)&gt;0,'Налаштування'!J14&lt;&gt;"Готово"),AND(LEN(J178)&gt;0,'Налаштування'!J15&lt;&gt;"Готово"),AND(LEN(K178)&gt;0,'Налаштування'!J16&lt;&gt;"Готово"),AND(LEN(L178)&gt;0,'Налаштування'!J17&lt;&gt;"Готово"),AND(LEN(M178)&gt;0,'Налаштування'!J18&lt;&gt;"Готово")),"Відділ не налаштовано","Готово"))))</x:f>
      </x:c>
    </x:row>
    <x:row r="179" ht="36" customHeight="1">
      <x:c r="A179" s="14" t="n">
        <x:f>IF('Налаштування'!$C$4&lt;&gt;"Готово","",IF(YEAR(DATE('Налаштування'!$B$4,1,173))='Налаштування'!$B$4,DATE('Налаштування'!$B$4,1,173),""))</x:f>
        <x:v>46195</x:v>
      </x:c>
      <x:c r="B179" s="11"/>
      <x:c r="C179" s="11"/>
      <x:c r="D179" s="11"/>
      <x:c r="E179" s="11"/>
      <x:c r="F179" s="11"/>
      <x:c r="G179" s="11"/>
      <x:c r="H179" s="11"/>
      <x:c r="I179" s="11"/>
      <x:c r="J179" s="11"/>
      <x:c r="K179" s="11"/>
      <x:c r="L179" s="11"/>
      <x:c r="M179" s="11"/>
      <x:c r="N179" s="9" t="str">
        <x:f>IF(COUNTA(B179:M179)=0,"",IF(A179="","Дата поза роком",IF(OR(AND(LEN(B179)&gt;0,OR(NOT(ISTEXT(B179)),LEN(TRIM(B179))=0)),AND(LEN(C179)&gt;0,OR(NOT(ISTEXT(C179)),LEN(TRIM(C179))=0)),AND(LEN(D179)&gt;0,OR(NOT(ISTEXT(D179)),LEN(TRIM(D179))=0)),AND(LEN(E179)&gt;0,OR(NOT(ISTEXT(E179)),LEN(TRIM(E179))=0)),AND(LEN(F179)&gt;0,OR(NOT(ISTEXT(F179)),LEN(TRIM(F179))=0)),AND(LEN(G179)&gt;0,OR(NOT(ISTEXT(G179)),LEN(TRIM(G179))=0)),AND(LEN(H179)&gt;0,OR(NOT(ISTEXT(H179)),LEN(TRIM(H179))=0)),AND(LEN(I179)&gt;0,OR(NOT(ISTEXT(I179)),LEN(TRIM(I179))=0)),AND(LEN(J179)&gt;0,OR(NOT(ISTEXT(J179)),LEN(TRIM(J179))=0)),AND(LEN(K179)&gt;0,OR(NOT(ISTEXT(K179)),LEN(TRIM(K179))=0)),AND(LEN(L179)&gt;0,OR(NOT(ISTEXT(L179)),LEN(TRIM(L179))=0)),AND(LEN(M179)&gt;0,OR(NOT(ISTEXT(M179)),LEN(TRIM(M179))=0))),"Перевірте текст",IF(OR(AND(LEN(B179)&gt;0,'Налаштування'!J7&lt;&gt;"Готово"),AND(LEN(C179)&gt;0,'Налаштування'!J8&lt;&gt;"Готово"),AND(LEN(D179)&gt;0,'Налаштування'!J9&lt;&gt;"Готово"),AND(LEN(E179)&gt;0,'Налаштування'!J10&lt;&gt;"Готово"),AND(LEN(F179)&gt;0,'Налаштування'!J11&lt;&gt;"Готово"),AND(LEN(G179)&gt;0,'Налаштування'!J12&lt;&gt;"Готово"),AND(LEN(H179)&gt;0,'Налаштування'!J13&lt;&gt;"Готово"),AND(LEN(I179)&gt;0,'Налаштування'!J14&lt;&gt;"Готово"),AND(LEN(J179)&gt;0,'Налаштування'!J15&lt;&gt;"Готово"),AND(LEN(K179)&gt;0,'Налаштування'!J16&lt;&gt;"Готово"),AND(LEN(L179)&gt;0,'Налаштування'!J17&lt;&gt;"Готово"),AND(LEN(M179)&gt;0,'Налаштування'!J18&lt;&gt;"Готово")),"Відділ не налаштовано","Готово"))))</x:f>
      </x:c>
    </x:row>
    <x:row r="180" ht="36" customHeight="1">
      <x:c r="A180" s="14" t="n">
        <x:f>IF('Налаштування'!$C$4&lt;&gt;"Готово","",IF(YEAR(DATE('Налаштування'!$B$4,1,174))='Налаштування'!$B$4,DATE('Налаштування'!$B$4,1,174),""))</x:f>
        <x:v>46196</x:v>
      </x:c>
      <x:c r="B180" s="11"/>
      <x:c r="C180" s="11"/>
      <x:c r="D180" s="11"/>
      <x:c r="E180" s="11"/>
      <x:c r="F180" s="11"/>
      <x:c r="G180" s="11"/>
      <x:c r="H180" s="11"/>
      <x:c r="I180" s="11"/>
      <x:c r="J180" s="11"/>
      <x:c r="K180" s="11"/>
      <x:c r="L180" s="11"/>
      <x:c r="M180" s="11"/>
      <x:c r="N180" s="9" t="str">
        <x:f>IF(COUNTA(B180:M180)=0,"",IF(A180="","Дата поза роком",IF(OR(AND(LEN(B180)&gt;0,OR(NOT(ISTEXT(B180)),LEN(TRIM(B180))=0)),AND(LEN(C180)&gt;0,OR(NOT(ISTEXT(C180)),LEN(TRIM(C180))=0)),AND(LEN(D180)&gt;0,OR(NOT(ISTEXT(D180)),LEN(TRIM(D180))=0)),AND(LEN(E180)&gt;0,OR(NOT(ISTEXT(E180)),LEN(TRIM(E180))=0)),AND(LEN(F180)&gt;0,OR(NOT(ISTEXT(F180)),LEN(TRIM(F180))=0)),AND(LEN(G180)&gt;0,OR(NOT(ISTEXT(G180)),LEN(TRIM(G180))=0)),AND(LEN(H180)&gt;0,OR(NOT(ISTEXT(H180)),LEN(TRIM(H180))=0)),AND(LEN(I180)&gt;0,OR(NOT(ISTEXT(I180)),LEN(TRIM(I180))=0)),AND(LEN(J180)&gt;0,OR(NOT(ISTEXT(J180)),LEN(TRIM(J180))=0)),AND(LEN(K180)&gt;0,OR(NOT(ISTEXT(K180)),LEN(TRIM(K180))=0)),AND(LEN(L180)&gt;0,OR(NOT(ISTEXT(L180)),LEN(TRIM(L180))=0)),AND(LEN(M180)&gt;0,OR(NOT(ISTEXT(M180)),LEN(TRIM(M180))=0))),"Перевірте текст",IF(OR(AND(LEN(B180)&gt;0,'Налаштування'!J7&lt;&gt;"Готово"),AND(LEN(C180)&gt;0,'Налаштування'!J8&lt;&gt;"Готово"),AND(LEN(D180)&gt;0,'Налаштування'!J9&lt;&gt;"Готово"),AND(LEN(E180)&gt;0,'Налаштування'!J10&lt;&gt;"Готово"),AND(LEN(F180)&gt;0,'Налаштування'!J11&lt;&gt;"Готово"),AND(LEN(G180)&gt;0,'Налаштування'!J12&lt;&gt;"Готово"),AND(LEN(H180)&gt;0,'Налаштування'!J13&lt;&gt;"Готово"),AND(LEN(I180)&gt;0,'Налаштування'!J14&lt;&gt;"Готово"),AND(LEN(J180)&gt;0,'Налаштування'!J15&lt;&gt;"Готово"),AND(LEN(K180)&gt;0,'Налаштування'!J16&lt;&gt;"Готово"),AND(LEN(L180)&gt;0,'Налаштування'!J17&lt;&gt;"Готово"),AND(LEN(M180)&gt;0,'Налаштування'!J18&lt;&gt;"Готово")),"Відділ не налаштовано","Готово"))))</x:f>
      </x:c>
    </x:row>
    <x:row r="181" ht="36" customHeight="1">
      <x:c r="A181" s="14" t="n">
        <x:f>IF('Налаштування'!$C$4&lt;&gt;"Готово","",IF(YEAR(DATE('Налаштування'!$B$4,1,175))='Налаштування'!$B$4,DATE('Налаштування'!$B$4,1,175),""))</x:f>
        <x:v>46197</x:v>
      </x:c>
      <x:c r="B181" s="11"/>
      <x:c r="C181" s="11"/>
      <x:c r="D181" s="11"/>
      <x:c r="E181" s="11"/>
      <x:c r="F181" s="11"/>
      <x:c r="G181" s="11"/>
      <x:c r="H181" s="11"/>
      <x:c r="I181" s="11"/>
      <x:c r="J181" s="11"/>
      <x:c r="K181" s="11"/>
      <x:c r="L181" s="11"/>
      <x:c r="M181" s="11"/>
      <x:c r="N181" s="9" t="str">
        <x:f>IF(COUNTA(B181:M181)=0,"",IF(A181="","Дата поза роком",IF(OR(AND(LEN(B181)&gt;0,OR(NOT(ISTEXT(B181)),LEN(TRIM(B181))=0)),AND(LEN(C181)&gt;0,OR(NOT(ISTEXT(C181)),LEN(TRIM(C181))=0)),AND(LEN(D181)&gt;0,OR(NOT(ISTEXT(D181)),LEN(TRIM(D181))=0)),AND(LEN(E181)&gt;0,OR(NOT(ISTEXT(E181)),LEN(TRIM(E181))=0)),AND(LEN(F181)&gt;0,OR(NOT(ISTEXT(F181)),LEN(TRIM(F181))=0)),AND(LEN(G181)&gt;0,OR(NOT(ISTEXT(G181)),LEN(TRIM(G181))=0)),AND(LEN(H181)&gt;0,OR(NOT(ISTEXT(H181)),LEN(TRIM(H181))=0)),AND(LEN(I181)&gt;0,OR(NOT(ISTEXT(I181)),LEN(TRIM(I181))=0)),AND(LEN(J181)&gt;0,OR(NOT(ISTEXT(J181)),LEN(TRIM(J181))=0)),AND(LEN(K181)&gt;0,OR(NOT(ISTEXT(K181)),LEN(TRIM(K181))=0)),AND(LEN(L181)&gt;0,OR(NOT(ISTEXT(L181)),LEN(TRIM(L181))=0)),AND(LEN(M181)&gt;0,OR(NOT(ISTEXT(M181)),LEN(TRIM(M181))=0))),"Перевірте текст",IF(OR(AND(LEN(B181)&gt;0,'Налаштування'!J7&lt;&gt;"Готово"),AND(LEN(C181)&gt;0,'Налаштування'!J8&lt;&gt;"Готово"),AND(LEN(D181)&gt;0,'Налаштування'!J9&lt;&gt;"Готово"),AND(LEN(E181)&gt;0,'Налаштування'!J10&lt;&gt;"Готово"),AND(LEN(F181)&gt;0,'Налаштування'!J11&lt;&gt;"Готово"),AND(LEN(G181)&gt;0,'Налаштування'!J12&lt;&gt;"Готово"),AND(LEN(H181)&gt;0,'Налаштування'!J13&lt;&gt;"Готово"),AND(LEN(I181)&gt;0,'Налаштування'!J14&lt;&gt;"Готово"),AND(LEN(J181)&gt;0,'Налаштування'!J15&lt;&gt;"Готово"),AND(LEN(K181)&gt;0,'Налаштування'!J16&lt;&gt;"Готово"),AND(LEN(L181)&gt;0,'Налаштування'!J17&lt;&gt;"Готово"),AND(LEN(M181)&gt;0,'Налаштування'!J18&lt;&gt;"Готово")),"Відділ не налаштовано","Готово"))))</x:f>
      </x:c>
    </x:row>
    <x:row r="182" ht="36" customHeight="1">
      <x:c r="A182" s="14" t="n">
        <x:f>IF('Налаштування'!$C$4&lt;&gt;"Готово","",IF(YEAR(DATE('Налаштування'!$B$4,1,176))='Налаштування'!$B$4,DATE('Налаштування'!$B$4,1,176),""))</x:f>
        <x:v>46198</x:v>
      </x:c>
      <x:c r="B182" s="11"/>
      <x:c r="C182" s="11"/>
      <x:c r="D182" s="11"/>
      <x:c r="E182" s="11"/>
      <x:c r="F182" s="11"/>
      <x:c r="G182" s="11"/>
      <x:c r="H182" s="11"/>
      <x:c r="I182" s="11"/>
      <x:c r="J182" s="11"/>
      <x:c r="K182" s="11"/>
      <x:c r="L182" s="11"/>
      <x:c r="M182" s="11"/>
      <x:c r="N182" s="9" t="str">
        <x:f>IF(COUNTA(B182:M182)=0,"",IF(A182="","Дата поза роком",IF(OR(AND(LEN(B182)&gt;0,OR(NOT(ISTEXT(B182)),LEN(TRIM(B182))=0)),AND(LEN(C182)&gt;0,OR(NOT(ISTEXT(C182)),LEN(TRIM(C182))=0)),AND(LEN(D182)&gt;0,OR(NOT(ISTEXT(D182)),LEN(TRIM(D182))=0)),AND(LEN(E182)&gt;0,OR(NOT(ISTEXT(E182)),LEN(TRIM(E182))=0)),AND(LEN(F182)&gt;0,OR(NOT(ISTEXT(F182)),LEN(TRIM(F182))=0)),AND(LEN(G182)&gt;0,OR(NOT(ISTEXT(G182)),LEN(TRIM(G182))=0)),AND(LEN(H182)&gt;0,OR(NOT(ISTEXT(H182)),LEN(TRIM(H182))=0)),AND(LEN(I182)&gt;0,OR(NOT(ISTEXT(I182)),LEN(TRIM(I182))=0)),AND(LEN(J182)&gt;0,OR(NOT(ISTEXT(J182)),LEN(TRIM(J182))=0)),AND(LEN(K182)&gt;0,OR(NOT(ISTEXT(K182)),LEN(TRIM(K182))=0)),AND(LEN(L182)&gt;0,OR(NOT(ISTEXT(L182)),LEN(TRIM(L182))=0)),AND(LEN(M182)&gt;0,OR(NOT(ISTEXT(M182)),LEN(TRIM(M182))=0))),"Перевірте текст",IF(OR(AND(LEN(B182)&gt;0,'Налаштування'!J7&lt;&gt;"Готово"),AND(LEN(C182)&gt;0,'Налаштування'!J8&lt;&gt;"Готово"),AND(LEN(D182)&gt;0,'Налаштування'!J9&lt;&gt;"Готово"),AND(LEN(E182)&gt;0,'Налаштування'!J10&lt;&gt;"Готово"),AND(LEN(F182)&gt;0,'Налаштування'!J11&lt;&gt;"Готово"),AND(LEN(G182)&gt;0,'Налаштування'!J12&lt;&gt;"Готово"),AND(LEN(H182)&gt;0,'Налаштування'!J13&lt;&gt;"Готово"),AND(LEN(I182)&gt;0,'Налаштування'!J14&lt;&gt;"Готово"),AND(LEN(J182)&gt;0,'Налаштування'!J15&lt;&gt;"Готово"),AND(LEN(K182)&gt;0,'Налаштування'!J16&lt;&gt;"Готово"),AND(LEN(L182)&gt;0,'Налаштування'!J17&lt;&gt;"Готово"),AND(LEN(M182)&gt;0,'Налаштування'!J18&lt;&gt;"Готово")),"Відділ не налаштовано","Готово"))))</x:f>
      </x:c>
    </x:row>
    <x:row r="183" ht="36" customHeight="1">
      <x:c r="A183" s="14" t="n">
        <x:f>IF('Налаштування'!$C$4&lt;&gt;"Готово","",IF(YEAR(DATE('Налаштування'!$B$4,1,177))='Налаштування'!$B$4,DATE('Налаштування'!$B$4,1,177),""))</x:f>
        <x:v>46199</x:v>
      </x:c>
      <x:c r="B183" s="11"/>
      <x:c r="C183" s="11"/>
      <x:c r="D183" s="11"/>
      <x:c r="E183" s="11"/>
      <x:c r="F183" s="11"/>
      <x:c r="G183" s="11"/>
      <x:c r="H183" s="11"/>
      <x:c r="I183" s="11"/>
      <x:c r="J183" s="11"/>
      <x:c r="K183" s="11"/>
      <x:c r="L183" s="11"/>
      <x:c r="M183" s="11"/>
      <x:c r="N183" s="9" t="str">
        <x:f>IF(COUNTA(B183:M183)=0,"",IF(A183="","Дата поза роком",IF(OR(AND(LEN(B183)&gt;0,OR(NOT(ISTEXT(B183)),LEN(TRIM(B183))=0)),AND(LEN(C183)&gt;0,OR(NOT(ISTEXT(C183)),LEN(TRIM(C183))=0)),AND(LEN(D183)&gt;0,OR(NOT(ISTEXT(D183)),LEN(TRIM(D183))=0)),AND(LEN(E183)&gt;0,OR(NOT(ISTEXT(E183)),LEN(TRIM(E183))=0)),AND(LEN(F183)&gt;0,OR(NOT(ISTEXT(F183)),LEN(TRIM(F183))=0)),AND(LEN(G183)&gt;0,OR(NOT(ISTEXT(G183)),LEN(TRIM(G183))=0)),AND(LEN(H183)&gt;0,OR(NOT(ISTEXT(H183)),LEN(TRIM(H183))=0)),AND(LEN(I183)&gt;0,OR(NOT(ISTEXT(I183)),LEN(TRIM(I183))=0)),AND(LEN(J183)&gt;0,OR(NOT(ISTEXT(J183)),LEN(TRIM(J183))=0)),AND(LEN(K183)&gt;0,OR(NOT(ISTEXT(K183)),LEN(TRIM(K183))=0)),AND(LEN(L183)&gt;0,OR(NOT(ISTEXT(L183)),LEN(TRIM(L183))=0)),AND(LEN(M183)&gt;0,OR(NOT(ISTEXT(M183)),LEN(TRIM(M183))=0))),"Перевірте текст",IF(OR(AND(LEN(B183)&gt;0,'Налаштування'!J7&lt;&gt;"Готово"),AND(LEN(C183)&gt;0,'Налаштування'!J8&lt;&gt;"Готово"),AND(LEN(D183)&gt;0,'Налаштування'!J9&lt;&gt;"Готово"),AND(LEN(E183)&gt;0,'Налаштування'!J10&lt;&gt;"Готово"),AND(LEN(F183)&gt;0,'Налаштування'!J11&lt;&gt;"Готово"),AND(LEN(G183)&gt;0,'Налаштування'!J12&lt;&gt;"Готово"),AND(LEN(H183)&gt;0,'Налаштування'!J13&lt;&gt;"Готово"),AND(LEN(I183)&gt;0,'Налаштування'!J14&lt;&gt;"Готово"),AND(LEN(J183)&gt;0,'Налаштування'!J15&lt;&gt;"Готово"),AND(LEN(K183)&gt;0,'Налаштування'!J16&lt;&gt;"Готово"),AND(LEN(L183)&gt;0,'Налаштування'!J17&lt;&gt;"Готово"),AND(LEN(M183)&gt;0,'Налаштування'!J18&lt;&gt;"Готово")),"Відділ не налаштовано","Готово"))))</x:f>
      </x:c>
    </x:row>
    <x:row r="184" ht="36" customHeight="1">
      <x:c r="A184" s="14" t="n">
        <x:f>IF('Налаштування'!$C$4&lt;&gt;"Готово","",IF(YEAR(DATE('Налаштування'!$B$4,1,178))='Налаштування'!$B$4,DATE('Налаштування'!$B$4,1,178),""))</x:f>
        <x:v>46200</x:v>
      </x:c>
      <x:c r="B184" s="11"/>
      <x:c r="C184" s="11"/>
      <x:c r="D184" s="11"/>
      <x:c r="E184" s="11"/>
      <x:c r="F184" s="11"/>
      <x:c r="G184" s="11"/>
      <x:c r="H184" s="11"/>
      <x:c r="I184" s="11"/>
      <x:c r="J184" s="11"/>
      <x:c r="K184" s="11"/>
      <x:c r="L184" s="11"/>
      <x:c r="M184" s="11"/>
      <x:c r="N184" s="9" t="str">
        <x:f>IF(COUNTA(B184:M184)=0,"",IF(A184="","Дата поза роком",IF(OR(AND(LEN(B184)&gt;0,OR(NOT(ISTEXT(B184)),LEN(TRIM(B184))=0)),AND(LEN(C184)&gt;0,OR(NOT(ISTEXT(C184)),LEN(TRIM(C184))=0)),AND(LEN(D184)&gt;0,OR(NOT(ISTEXT(D184)),LEN(TRIM(D184))=0)),AND(LEN(E184)&gt;0,OR(NOT(ISTEXT(E184)),LEN(TRIM(E184))=0)),AND(LEN(F184)&gt;0,OR(NOT(ISTEXT(F184)),LEN(TRIM(F184))=0)),AND(LEN(G184)&gt;0,OR(NOT(ISTEXT(G184)),LEN(TRIM(G184))=0)),AND(LEN(H184)&gt;0,OR(NOT(ISTEXT(H184)),LEN(TRIM(H184))=0)),AND(LEN(I184)&gt;0,OR(NOT(ISTEXT(I184)),LEN(TRIM(I184))=0)),AND(LEN(J184)&gt;0,OR(NOT(ISTEXT(J184)),LEN(TRIM(J184))=0)),AND(LEN(K184)&gt;0,OR(NOT(ISTEXT(K184)),LEN(TRIM(K184))=0)),AND(LEN(L184)&gt;0,OR(NOT(ISTEXT(L184)),LEN(TRIM(L184))=0)),AND(LEN(M184)&gt;0,OR(NOT(ISTEXT(M184)),LEN(TRIM(M184))=0))),"Перевірте текст",IF(OR(AND(LEN(B184)&gt;0,'Налаштування'!J7&lt;&gt;"Готово"),AND(LEN(C184)&gt;0,'Налаштування'!J8&lt;&gt;"Готово"),AND(LEN(D184)&gt;0,'Налаштування'!J9&lt;&gt;"Готово"),AND(LEN(E184)&gt;0,'Налаштування'!J10&lt;&gt;"Готово"),AND(LEN(F184)&gt;0,'Налаштування'!J11&lt;&gt;"Готово"),AND(LEN(G184)&gt;0,'Налаштування'!J12&lt;&gt;"Готово"),AND(LEN(H184)&gt;0,'Налаштування'!J13&lt;&gt;"Готово"),AND(LEN(I184)&gt;0,'Налаштування'!J14&lt;&gt;"Готово"),AND(LEN(J184)&gt;0,'Налаштування'!J15&lt;&gt;"Готово"),AND(LEN(K184)&gt;0,'Налаштування'!J16&lt;&gt;"Готово"),AND(LEN(L184)&gt;0,'Налаштування'!J17&lt;&gt;"Готово"),AND(LEN(M184)&gt;0,'Налаштування'!J18&lt;&gt;"Готово")),"Відділ не налаштовано","Готово"))))</x:f>
      </x:c>
    </x:row>
    <x:row r="185" ht="36" customHeight="1">
      <x:c r="A185" s="14" t="n">
        <x:f>IF('Налаштування'!$C$4&lt;&gt;"Готово","",IF(YEAR(DATE('Налаштування'!$B$4,1,179))='Налаштування'!$B$4,DATE('Налаштування'!$B$4,1,179),""))</x:f>
        <x:v>46201</x:v>
      </x:c>
      <x:c r="B185" s="11"/>
      <x:c r="C185" s="11"/>
      <x:c r="D185" s="11"/>
      <x:c r="E185" s="11"/>
      <x:c r="F185" s="11"/>
      <x:c r="G185" s="11"/>
      <x:c r="H185" s="11"/>
      <x:c r="I185" s="11"/>
      <x:c r="J185" s="11"/>
      <x:c r="K185" s="11"/>
      <x:c r="L185" s="11"/>
      <x:c r="M185" s="11"/>
      <x:c r="N185" s="9" t="str">
        <x:f>IF(COUNTA(B185:M185)=0,"",IF(A185="","Дата поза роком",IF(OR(AND(LEN(B185)&gt;0,OR(NOT(ISTEXT(B185)),LEN(TRIM(B185))=0)),AND(LEN(C185)&gt;0,OR(NOT(ISTEXT(C185)),LEN(TRIM(C185))=0)),AND(LEN(D185)&gt;0,OR(NOT(ISTEXT(D185)),LEN(TRIM(D185))=0)),AND(LEN(E185)&gt;0,OR(NOT(ISTEXT(E185)),LEN(TRIM(E185))=0)),AND(LEN(F185)&gt;0,OR(NOT(ISTEXT(F185)),LEN(TRIM(F185))=0)),AND(LEN(G185)&gt;0,OR(NOT(ISTEXT(G185)),LEN(TRIM(G185))=0)),AND(LEN(H185)&gt;0,OR(NOT(ISTEXT(H185)),LEN(TRIM(H185))=0)),AND(LEN(I185)&gt;0,OR(NOT(ISTEXT(I185)),LEN(TRIM(I185))=0)),AND(LEN(J185)&gt;0,OR(NOT(ISTEXT(J185)),LEN(TRIM(J185))=0)),AND(LEN(K185)&gt;0,OR(NOT(ISTEXT(K185)),LEN(TRIM(K185))=0)),AND(LEN(L185)&gt;0,OR(NOT(ISTEXT(L185)),LEN(TRIM(L185))=0)),AND(LEN(M185)&gt;0,OR(NOT(ISTEXT(M185)),LEN(TRIM(M185))=0))),"Перевірте текст",IF(OR(AND(LEN(B185)&gt;0,'Налаштування'!J7&lt;&gt;"Готово"),AND(LEN(C185)&gt;0,'Налаштування'!J8&lt;&gt;"Готово"),AND(LEN(D185)&gt;0,'Налаштування'!J9&lt;&gt;"Готово"),AND(LEN(E185)&gt;0,'Налаштування'!J10&lt;&gt;"Готово"),AND(LEN(F185)&gt;0,'Налаштування'!J11&lt;&gt;"Готово"),AND(LEN(G185)&gt;0,'Налаштування'!J12&lt;&gt;"Готово"),AND(LEN(H185)&gt;0,'Налаштування'!J13&lt;&gt;"Готово"),AND(LEN(I185)&gt;0,'Налаштування'!J14&lt;&gt;"Готово"),AND(LEN(J185)&gt;0,'Налаштування'!J15&lt;&gt;"Готово"),AND(LEN(K185)&gt;0,'Налаштування'!J16&lt;&gt;"Готово"),AND(LEN(L185)&gt;0,'Налаштування'!J17&lt;&gt;"Готово"),AND(LEN(M185)&gt;0,'Налаштування'!J18&lt;&gt;"Готово")),"Відділ не налаштовано","Готово"))))</x:f>
      </x:c>
    </x:row>
    <x:row r="186" ht="36" customHeight="1">
      <x:c r="A186" s="14" t="n">
        <x:f>IF('Налаштування'!$C$4&lt;&gt;"Готово","",IF(YEAR(DATE('Налаштування'!$B$4,1,180))='Налаштування'!$B$4,DATE('Налаштування'!$B$4,1,180),""))</x:f>
        <x:v>46202</x:v>
      </x:c>
      <x:c r="B186" s="11"/>
      <x:c r="C186" s="11"/>
      <x:c r="D186" s="11"/>
      <x:c r="E186" s="11"/>
      <x:c r="F186" s="11"/>
      <x:c r="G186" s="11"/>
      <x:c r="H186" s="11"/>
      <x:c r="I186" s="11"/>
      <x:c r="J186" s="11"/>
      <x:c r="K186" s="11"/>
      <x:c r="L186" s="11"/>
      <x:c r="M186" s="11"/>
      <x:c r="N186" s="9" t="str">
        <x:f>IF(COUNTA(B186:M186)=0,"",IF(A186="","Дата поза роком",IF(OR(AND(LEN(B186)&gt;0,OR(NOT(ISTEXT(B186)),LEN(TRIM(B186))=0)),AND(LEN(C186)&gt;0,OR(NOT(ISTEXT(C186)),LEN(TRIM(C186))=0)),AND(LEN(D186)&gt;0,OR(NOT(ISTEXT(D186)),LEN(TRIM(D186))=0)),AND(LEN(E186)&gt;0,OR(NOT(ISTEXT(E186)),LEN(TRIM(E186))=0)),AND(LEN(F186)&gt;0,OR(NOT(ISTEXT(F186)),LEN(TRIM(F186))=0)),AND(LEN(G186)&gt;0,OR(NOT(ISTEXT(G186)),LEN(TRIM(G186))=0)),AND(LEN(H186)&gt;0,OR(NOT(ISTEXT(H186)),LEN(TRIM(H186))=0)),AND(LEN(I186)&gt;0,OR(NOT(ISTEXT(I186)),LEN(TRIM(I186))=0)),AND(LEN(J186)&gt;0,OR(NOT(ISTEXT(J186)),LEN(TRIM(J186))=0)),AND(LEN(K186)&gt;0,OR(NOT(ISTEXT(K186)),LEN(TRIM(K186))=0)),AND(LEN(L186)&gt;0,OR(NOT(ISTEXT(L186)),LEN(TRIM(L186))=0)),AND(LEN(M186)&gt;0,OR(NOT(ISTEXT(M186)),LEN(TRIM(M186))=0))),"Перевірте текст",IF(OR(AND(LEN(B186)&gt;0,'Налаштування'!J7&lt;&gt;"Готово"),AND(LEN(C186)&gt;0,'Налаштування'!J8&lt;&gt;"Готово"),AND(LEN(D186)&gt;0,'Налаштування'!J9&lt;&gt;"Готово"),AND(LEN(E186)&gt;0,'Налаштування'!J10&lt;&gt;"Готово"),AND(LEN(F186)&gt;0,'Налаштування'!J11&lt;&gt;"Готово"),AND(LEN(G186)&gt;0,'Налаштування'!J12&lt;&gt;"Готово"),AND(LEN(H186)&gt;0,'Налаштування'!J13&lt;&gt;"Готово"),AND(LEN(I186)&gt;0,'Налаштування'!J14&lt;&gt;"Готово"),AND(LEN(J186)&gt;0,'Налаштування'!J15&lt;&gt;"Готово"),AND(LEN(K186)&gt;0,'Налаштування'!J16&lt;&gt;"Готово"),AND(LEN(L186)&gt;0,'Налаштування'!J17&lt;&gt;"Готово"),AND(LEN(M186)&gt;0,'Налаштування'!J18&lt;&gt;"Готово")),"Відділ не налаштовано","Готово"))))</x:f>
      </x:c>
    </x:row>
    <x:row r="187" ht="36" customHeight="1">
      <x:c r="A187" s="14" t="n">
        <x:f>IF('Налаштування'!$C$4&lt;&gt;"Готово","",IF(YEAR(DATE('Налаштування'!$B$4,1,181))='Налаштування'!$B$4,DATE('Налаштування'!$B$4,1,181),""))</x:f>
        <x:v>46203</x:v>
      </x:c>
      <x:c r="B187" s="11"/>
      <x:c r="C187" s="11"/>
      <x:c r="D187" s="11"/>
      <x:c r="E187" s="11"/>
      <x:c r="F187" s="11"/>
      <x:c r="G187" s="11"/>
      <x:c r="H187" s="11"/>
      <x:c r="I187" s="11"/>
      <x:c r="J187" s="11"/>
      <x:c r="K187" s="11"/>
      <x:c r="L187" s="11"/>
      <x:c r="M187" s="11"/>
      <x:c r="N187" s="9" t="str">
        <x:f>IF(COUNTA(B187:M187)=0,"",IF(A187="","Дата поза роком",IF(OR(AND(LEN(B187)&gt;0,OR(NOT(ISTEXT(B187)),LEN(TRIM(B187))=0)),AND(LEN(C187)&gt;0,OR(NOT(ISTEXT(C187)),LEN(TRIM(C187))=0)),AND(LEN(D187)&gt;0,OR(NOT(ISTEXT(D187)),LEN(TRIM(D187))=0)),AND(LEN(E187)&gt;0,OR(NOT(ISTEXT(E187)),LEN(TRIM(E187))=0)),AND(LEN(F187)&gt;0,OR(NOT(ISTEXT(F187)),LEN(TRIM(F187))=0)),AND(LEN(G187)&gt;0,OR(NOT(ISTEXT(G187)),LEN(TRIM(G187))=0)),AND(LEN(H187)&gt;0,OR(NOT(ISTEXT(H187)),LEN(TRIM(H187))=0)),AND(LEN(I187)&gt;0,OR(NOT(ISTEXT(I187)),LEN(TRIM(I187))=0)),AND(LEN(J187)&gt;0,OR(NOT(ISTEXT(J187)),LEN(TRIM(J187))=0)),AND(LEN(K187)&gt;0,OR(NOT(ISTEXT(K187)),LEN(TRIM(K187))=0)),AND(LEN(L187)&gt;0,OR(NOT(ISTEXT(L187)),LEN(TRIM(L187))=0)),AND(LEN(M187)&gt;0,OR(NOT(ISTEXT(M187)),LEN(TRIM(M187))=0))),"Перевірте текст",IF(OR(AND(LEN(B187)&gt;0,'Налаштування'!J7&lt;&gt;"Готово"),AND(LEN(C187)&gt;0,'Налаштування'!J8&lt;&gt;"Готово"),AND(LEN(D187)&gt;0,'Налаштування'!J9&lt;&gt;"Готово"),AND(LEN(E187)&gt;0,'Налаштування'!J10&lt;&gt;"Готово"),AND(LEN(F187)&gt;0,'Налаштування'!J11&lt;&gt;"Готово"),AND(LEN(G187)&gt;0,'Налаштування'!J12&lt;&gt;"Готово"),AND(LEN(H187)&gt;0,'Налаштування'!J13&lt;&gt;"Готово"),AND(LEN(I187)&gt;0,'Налаштування'!J14&lt;&gt;"Готово"),AND(LEN(J187)&gt;0,'Налаштування'!J15&lt;&gt;"Готово"),AND(LEN(K187)&gt;0,'Налаштування'!J16&lt;&gt;"Готово"),AND(LEN(L187)&gt;0,'Налаштування'!J17&lt;&gt;"Готово"),AND(LEN(M187)&gt;0,'Налаштування'!J18&lt;&gt;"Готово")),"Відділ не налаштовано","Готово"))))</x:f>
      </x:c>
    </x:row>
    <x:row r="188" ht="36" customHeight="1">
      <x:c r="A188" s="14" t="n">
        <x:f>IF('Налаштування'!$C$4&lt;&gt;"Готово","",IF(YEAR(DATE('Налаштування'!$B$4,1,182))='Налаштування'!$B$4,DATE('Налаштування'!$B$4,1,182),""))</x:f>
        <x:v>46204</x:v>
      </x:c>
      <x:c r="B188" s="11"/>
      <x:c r="C188" s="11"/>
      <x:c r="D188" s="11"/>
      <x:c r="E188" s="11"/>
      <x:c r="F188" s="11"/>
      <x:c r="G188" s="11"/>
      <x:c r="H188" s="11"/>
      <x:c r="I188" s="11"/>
      <x:c r="J188" s="11"/>
      <x:c r="K188" s="11"/>
      <x:c r="L188" s="11"/>
      <x:c r="M188" s="11"/>
      <x:c r="N188" s="9" t="str">
        <x:f>IF(COUNTA(B188:M188)=0,"",IF(A188="","Дата поза роком",IF(OR(AND(LEN(B188)&gt;0,OR(NOT(ISTEXT(B188)),LEN(TRIM(B188))=0)),AND(LEN(C188)&gt;0,OR(NOT(ISTEXT(C188)),LEN(TRIM(C188))=0)),AND(LEN(D188)&gt;0,OR(NOT(ISTEXT(D188)),LEN(TRIM(D188))=0)),AND(LEN(E188)&gt;0,OR(NOT(ISTEXT(E188)),LEN(TRIM(E188))=0)),AND(LEN(F188)&gt;0,OR(NOT(ISTEXT(F188)),LEN(TRIM(F188))=0)),AND(LEN(G188)&gt;0,OR(NOT(ISTEXT(G188)),LEN(TRIM(G188))=0)),AND(LEN(H188)&gt;0,OR(NOT(ISTEXT(H188)),LEN(TRIM(H188))=0)),AND(LEN(I188)&gt;0,OR(NOT(ISTEXT(I188)),LEN(TRIM(I188))=0)),AND(LEN(J188)&gt;0,OR(NOT(ISTEXT(J188)),LEN(TRIM(J188))=0)),AND(LEN(K188)&gt;0,OR(NOT(ISTEXT(K188)),LEN(TRIM(K188))=0)),AND(LEN(L188)&gt;0,OR(NOT(ISTEXT(L188)),LEN(TRIM(L188))=0)),AND(LEN(M188)&gt;0,OR(NOT(ISTEXT(M188)),LEN(TRIM(M188))=0))),"Перевірте текст",IF(OR(AND(LEN(B188)&gt;0,'Налаштування'!J7&lt;&gt;"Готово"),AND(LEN(C188)&gt;0,'Налаштування'!J8&lt;&gt;"Готово"),AND(LEN(D188)&gt;0,'Налаштування'!J9&lt;&gt;"Готово"),AND(LEN(E188)&gt;0,'Налаштування'!J10&lt;&gt;"Готово"),AND(LEN(F188)&gt;0,'Налаштування'!J11&lt;&gt;"Готово"),AND(LEN(G188)&gt;0,'Налаштування'!J12&lt;&gt;"Готово"),AND(LEN(H188)&gt;0,'Налаштування'!J13&lt;&gt;"Готово"),AND(LEN(I188)&gt;0,'Налаштування'!J14&lt;&gt;"Готово"),AND(LEN(J188)&gt;0,'Налаштування'!J15&lt;&gt;"Готово"),AND(LEN(K188)&gt;0,'Налаштування'!J16&lt;&gt;"Готово"),AND(LEN(L188)&gt;0,'Налаштування'!J17&lt;&gt;"Готово"),AND(LEN(M188)&gt;0,'Налаштування'!J18&lt;&gt;"Готово")),"Відділ не налаштовано","Готово"))))</x:f>
      </x:c>
    </x:row>
    <x:row r="189" ht="36" customHeight="1">
      <x:c r="A189" s="14" t="n">
        <x:f>IF('Налаштування'!$C$4&lt;&gt;"Готово","",IF(YEAR(DATE('Налаштування'!$B$4,1,183))='Налаштування'!$B$4,DATE('Налаштування'!$B$4,1,183),""))</x:f>
        <x:v>46205</x:v>
      </x:c>
      <x:c r="B189" s="11"/>
      <x:c r="C189" s="11"/>
      <x:c r="D189" s="11"/>
      <x:c r="E189" s="11"/>
      <x:c r="F189" s="11"/>
      <x:c r="G189" s="11"/>
      <x:c r="H189" s="11"/>
      <x:c r="I189" s="11"/>
      <x:c r="J189" s="11"/>
      <x:c r="K189" s="11"/>
      <x:c r="L189" s="11"/>
      <x:c r="M189" s="11"/>
      <x:c r="N189" s="9" t="str">
        <x:f>IF(COUNTA(B189:M189)=0,"",IF(A189="","Дата поза роком",IF(OR(AND(LEN(B189)&gt;0,OR(NOT(ISTEXT(B189)),LEN(TRIM(B189))=0)),AND(LEN(C189)&gt;0,OR(NOT(ISTEXT(C189)),LEN(TRIM(C189))=0)),AND(LEN(D189)&gt;0,OR(NOT(ISTEXT(D189)),LEN(TRIM(D189))=0)),AND(LEN(E189)&gt;0,OR(NOT(ISTEXT(E189)),LEN(TRIM(E189))=0)),AND(LEN(F189)&gt;0,OR(NOT(ISTEXT(F189)),LEN(TRIM(F189))=0)),AND(LEN(G189)&gt;0,OR(NOT(ISTEXT(G189)),LEN(TRIM(G189))=0)),AND(LEN(H189)&gt;0,OR(NOT(ISTEXT(H189)),LEN(TRIM(H189))=0)),AND(LEN(I189)&gt;0,OR(NOT(ISTEXT(I189)),LEN(TRIM(I189))=0)),AND(LEN(J189)&gt;0,OR(NOT(ISTEXT(J189)),LEN(TRIM(J189))=0)),AND(LEN(K189)&gt;0,OR(NOT(ISTEXT(K189)),LEN(TRIM(K189))=0)),AND(LEN(L189)&gt;0,OR(NOT(ISTEXT(L189)),LEN(TRIM(L189))=0)),AND(LEN(M189)&gt;0,OR(NOT(ISTEXT(M189)),LEN(TRIM(M189))=0))),"Перевірте текст",IF(OR(AND(LEN(B189)&gt;0,'Налаштування'!J7&lt;&gt;"Готово"),AND(LEN(C189)&gt;0,'Налаштування'!J8&lt;&gt;"Готово"),AND(LEN(D189)&gt;0,'Налаштування'!J9&lt;&gt;"Готово"),AND(LEN(E189)&gt;0,'Налаштування'!J10&lt;&gt;"Готово"),AND(LEN(F189)&gt;0,'Налаштування'!J11&lt;&gt;"Готово"),AND(LEN(G189)&gt;0,'Налаштування'!J12&lt;&gt;"Готово"),AND(LEN(H189)&gt;0,'Налаштування'!J13&lt;&gt;"Готово"),AND(LEN(I189)&gt;0,'Налаштування'!J14&lt;&gt;"Готово"),AND(LEN(J189)&gt;0,'Налаштування'!J15&lt;&gt;"Готово"),AND(LEN(K189)&gt;0,'Налаштування'!J16&lt;&gt;"Готово"),AND(LEN(L189)&gt;0,'Налаштування'!J17&lt;&gt;"Готово"),AND(LEN(M189)&gt;0,'Налаштування'!J18&lt;&gt;"Готово")),"Відділ не налаштовано","Готово"))))</x:f>
      </x:c>
    </x:row>
    <x:row r="190" ht="36" customHeight="1">
      <x:c r="A190" s="14" t="n">
        <x:f>IF('Налаштування'!$C$4&lt;&gt;"Готово","",IF(YEAR(DATE('Налаштування'!$B$4,1,184))='Налаштування'!$B$4,DATE('Налаштування'!$B$4,1,184),""))</x:f>
        <x:v>46206</x:v>
      </x:c>
      <x:c r="B190" s="11"/>
      <x:c r="C190" s="11"/>
      <x:c r="D190" s="11"/>
      <x:c r="E190" s="11"/>
      <x:c r="F190" s="11"/>
      <x:c r="G190" s="11"/>
      <x:c r="H190" s="11"/>
      <x:c r="I190" s="11"/>
      <x:c r="J190" s="11"/>
      <x:c r="K190" s="11"/>
      <x:c r="L190" s="11"/>
      <x:c r="M190" s="11"/>
      <x:c r="N190" s="9" t="str">
        <x:f>IF(COUNTA(B190:M190)=0,"",IF(A190="","Дата поза роком",IF(OR(AND(LEN(B190)&gt;0,OR(NOT(ISTEXT(B190)),LEN(TRIM(B190))=0)),AND(LEN(C190)&gt;0,OR(NOT(ISTEXT(C190)),LEN(TRIM(C190))=0)),AND(LEN(D190)&gt;0,OR(NOT(ISTEXT(D190)),LEN(TRIM(D190))=0)),AND(LEN(E190)&gt;0,OR(NOT(ISTEXT(E190)),LEN(TRIM(E190))=0)),AND(LEN(F190)&gt;0,OR(NOT(ISTEXT(F190)),LEN(TRIM(F190))=0)),AND(LEN(G190)&gt;0,OR(NOT(ISTEXT(G190)),LEN(TRIM(G190))=0)),AND(LEN(H190)&gt;0,OR(NOT(ISTEXT(H190)),LEN(TRIM(H190))=0)),AND(LEN(I190)&gt;0,OR(NOT(ISTEXT(I190)),LEN(TRIM(I190))=0)),AND(LEN(J190)&gt;0,OR(NOT(ISTEXT(J190)),LEN(TRIM(J190))=0)),AND(LEN(K190)&gt;0,OR(NOT(ISTEXT(K190)),LEN(TRIM(K190))=0)),AND(LEN(L190)&gt;0,OR(NOT(ISTEXT(L190)),LEN(TRIM(L190))=0)),AND(LEN(M190)&gt;0,OR(NOT(ISTEXT(M190)),LEN(TRIM(M190))=0))),"Перевірте текст",IF(OR(AND(LEN(B190)&gt;0,'Налаштування'!J7&lt;&gt;"Готово"),AND(LEN(C190)&gt;0,'Налаштування'!J8&lt;&gt;"Готово"),AND(LEN(D190)&gt;0,'Налаштування'!J9&lt;&gt;"Готово"),AND(LEN(E190)&gt;0,'Налаштування'!J10&lt;&gt;"Готово"),AND(LEN(F190)&gt;0,'Налаштування'!J11&lt;&gt;"Готово"),AND(LEN(G190)&gt;0,'Налаштування'!J12&lt;&gt;"Готово"),AND(LEN(H190)&gt;0,'Налаштування'!J13&lt;&gt;"Готово"),AND(LEN(I190)&gt;0,'Налаштування'!J14&lt;&gt;"Готово"),AND(LEN(J190)&gt;0,'Налаштування'!J15&lt;&gt;"Готово"),AND(LEN(K190)&gt;0,'Налаштування'!J16&lt;&gt;"Готово"),AND(LEN(L190)&gt;0,'Налаштування'!J17&lt;&gt;"Готово"),AND(LEN(M190)&gt;0,'Налаштування'!J18&lt;&gt;"Готово")),"Відділ не налаштовано","Готово"))))</x:f>
      </x:c>
    </x:row>
    <x:row r="191" ht="36" customHeight="1">
      <x:c r="A191" s="14" t="n">
        <x:f>IF('Налаштування'!$C$4&lt;&gt;"Готово","",IF(YEAR(DATE('Налаштування'!$B$4,1,185))='Налаштування'!$B$4,DATE('Налаштування'!$B$4,1,185),""))</x:f>
        <x:v>46207</x:v>
      </x:c>
      <x:c r="B191" s="11"/>
      <x:c r="C191" s="11"/>
      <x:c r="D191" s="11"/>
      <x:c r="E191" s="11"/>
      <x:c r="F191" s="11"/>
      <x:c r="G191" s="11"/>
      <x:c r="H191" s="11"/>
      <x:c r="I191" s="11"/>
      <x:c r="J191" s="11"/>
      <x:c r="K191" s="11"/>
      <x:c r="L191" s="11"/>
      <x:c r="M191" s="11"/>
      <x:c r="N191" s="9" t="str">
        <x:f>IF(COUNTA(B191:M191)=0,"",IF(A191="","Дата поза роком",IF(OR(AND(LEN(B191)&gt;0,OR(NOT(ISTEXT(B191)),LEN(TRIM(B191))=0)),AND(LEN(C191)&gt;0,OR(NOT(ISTEXT(C191)),LEN(TRIM(C191))=0)),AND(LEN(D191)&gt;0,OR(NOT(ISTEXT(D191)),LEN(TRIM(D191))=0)),AND(LEN(E191)&gt;0,OR(NOT(ISTEXT(E191)),LEN(TRIM(E191))=0)),AND(LEN(F191)&gt;0,OR(NOT(ISTEXT(F191)),LEN(TRIM(F191))=0)),AND(LEN(G191)&gt;0,OR(NOT(ISTEXT(G191)),LEN(TRIM(G191))=0)),AND(LEN(H191)&gt;0,OR(NOT(ISTEXT(H191)),LEN(TRIM(H191))=0)),AND(LEN(I191)&gt;0,OR(NOT(ISTEXT(I191)),LEN(TRIM(I191))=0)),AND(LEN(J191)&gt;0,OR(NOT(ISTEXT(J191)),LEN(TRIM(J191))=0)),AND(LEN(K191)&gt;0,OR(NOT(ISTEXT(K191)),LEN(TRIM(K191))=0)),AND(LEN(L191)&gt;0,OR(NOT(ISTEXT(L191)),LEN(TRIM(L191))=0)),AND(LEN(M191)&gt;0,OR(NOT(ISTEXT(M191)),LEN(TRIM(M191))=0))),"Перевірте текст",IF(OR(AND(LEN(B191)&gt;0,'Налаштування'!J7&lt;&gt;"Готово"),AND(LEN(C191)&gt;0,'Налаштування'!J8&lt;&gt;"Готово"),AND(LEN(D191)&gt;0,'Налаштування'!J9&lt;&gt;"Готово"),AND(LEN(E191)&gt;0,'Налаштування'!J10&lt;&gt;"Готово"),AND(LEN(F191)&gt;0,'Налаштування'!J11&lt;&gt;"Готово"),AND(LEN(G191)&gt;0,'Налаштування'!J12&lt;&gt;"Готово"),AND(LEN(H191)&gt;0,'Налаштування'!J13&lt;&gt;"Готово"),AND(LEN(I191)&gt;0,'Налаштування'!J14&lt;&gt;"Готово"),AND(LEN(J191)&gt;0,'Налаштування'!J15&lt;&gt;"Готово"),AND(LEN(K191)&gt;0,'Налаштування'!J16&lt;&gt;"Готово"),AND(LEN(L191)&gt;0,'Налаштування'!J17&lt;&gt;"Готово"),AND(LEN(M191)&gt;0,'Налаштування'!J18&lt;&gt;"Готово")),"Відділ не налаштовано","Готово"))))</x:f>
      </x:c>
    </x:row>
    <x:row r="192" ht="36" customHeight="1">
      <x:c r="A192" s="14" t="n">
        <x:f>IF('Налаштування'!$C$4&lt;&gt;"Готово","",IF(YEAR(DATE('Налаштування'!$B$4,1,186))='Налаштування'!$B$4,DATE('Налаштування'!$B$4,1,186),""))</x:f>
        <x:v>46208</x:v>
      </x:c>
      <x:c r="B192" s="11"/>
      <x:c r="C192" s="11"/>
      <x:c r="D192" s="11"/>
      <x:c r="E192" s="11"/>
      <x:c r="F192" s="11"/>
      <x:c r="G192" s="11"/>
      <x:c r="H192" s="11"/>
      <x:c r="I192" s="11"/>
      <x:c r="J192" s="11"/>
      <x:c r="K192" s="11"/>
      <x:c r="L192" s="11"/>
      <x:c r="M192" s="11"/>
      <x:c r="N192" s="9" t="str">
        <x:f>IF(COUNTA(B192:M192)=0,"",IF(A192="","Дата поза роком",IF(OR(AND(LEN(B192)&gt;0,OR(NOT(ISTEXT(B192)),LEN(TRIM(B192))=0)),AND(LEN(C192)&gt;0,OR(NOT(ISTEXT(C192)),LEN(TRIM(C192))=0)),AND(LEN(D192)&gt;0,OR(NOT(ISTEXT(D192)),LEN(TRIM(D192))=0)),AND(LEN(E192)&gt;0,OR(NOT(ISTEXT(E192)),LEN(TRIM(E192))=0)),AND(LEN(F192)&gt;0,OR(NOT(ISTEXT(F192)),LEN(TRIM(F192))=0)),AND(LEN(G192)&gt;0,OR(NOT(ISTEXT(G192)),LEN(TRIM(G192))=0)),AND(LEN(H192)&gt;0,OR(NOT(ISTEXT(H192)),LEN(TRIM(H192))=0)),AND(LEN(I192)&gt;0,OR(NOT(ISTEXT(I192)),LEN(TRIM(I192))=0)),AND(LEN(J192)&gt;0,OR(NOT(ISTEXT(J192)),LEN(TRIM(J192))=0)),AND(LEN(K192)&gt;0,OR(NOT(ISTEXT(K192)),LEN(TRIM(K192))=0)),AND(LEN(L192)&gt;0,OR(NOT(ISTEXT(L192)),LEN(TRIM(L192))=0)),AND(LEN(M192)&gt;0,OR(NOT(ISTEXT(M192)),LEN(TRIM(M192))=0))),"Перевірте текст",IF(OR(AND(LEN(B192)&gt;0,'Налаштування'!J7&lt;&gt;"Готово"),AND(LEN(C192)&gt;0,'Налаштування'!J8&lt;&gt;"Готово"),AND(LEN(D192)&gt;0,'Налаштування'!J9&lt;&gt;"Готово"),AND(LEN(E192)&gt;0,'Налаштування'!J10&lt;&gt;"Готово"),AND(LEN(F192)&gt;0,'Налаштування'!J11&lt;&gt;"Готово"),AND(LEN(G192)&gt;0,'Налаштування'!J12&lt;&gt;"Готово"),AND(LEN(H192)&gt;0,'Налаштування'!J13&lt;&gt;"Готово"),AND(LEN(I192)&gt;0,'Налаштування'!J14&lt;&gt;"Готово"),AND(LEN(J192)&gt;0,'Налаштування'!J15&lt;&gt;"Готово"),AND(LEN(K192)&gt;0,'Налаштування'!J16&lt;&gt;"Готово"),AND(LEN(L192)&gt;0,'Налаштування'!J17&lt;&gt;"Готово"),AND(LEN(M192)&gt;0,'Налаштування'!J18&lt;&gt;"Готово")),"Відділ не налаштовано","Готово"))))</x:f>
      </x:c>
    </x:row>
    <x:row r="193" ht="36" customHeight="1">
      <x:c r="A193" s="14" t="n">
        <x:f>IF('Налаштування'!$C$4&lt;&gt;"Готово","",IF(YEAR(DATE('Налаштування'!$B$4,1,187))='Налаштування'!$B$4,DATE('Налаштування'!$B$4,1,187),""))</x:f>
        <x:v>46209</x:v>
      </x:c>
      <x:c r="B193" s="11"/>
      <x:c r="C193" s="11"/>
      <x:c r="D193" s="11"/>
      <x:c r="E193" s="11"/>
      <x:c r="F193" s="11"/>
      <x:c r="G193" s="11"/>
      <x:c r="H193" s="11"/>
      <x:c r="I193" s="11"/>
      <x:c r="J193" s="11"/>
      <x:c r="K193" s="11"/>
      <x:c r="L193" s="11"/>
      <x:c r="M193" s="11"/>
      <x:c r="N193" s="9" t="str">
        <x:f>IF(COUNTA(B193:M193)=0,"",IF(A193="","Дата поза роком",IF(OR(AND(LEN(B193)&gt;0,OR(NOT(ISTEXT(B193)),LEN(TRIM(B193))=0)),AND(LEN(C193)&gt;0,OR(NOT(ISTEXT(C193)),LEN(TRIM(C193))=0)),AND(LEN(D193)&gt;0,OR(NOT(ISTEXT(D193)),LEN(TRIM(D193))=0)),AND(LEN(E193)&gt;0,OR(NOT(ISTEXT(E193)),LEN(TRIM(E193))=0)),AND(LEN(F193)&gt;0,OR(NOT(ISTEXT(F193)),LEN(TRIM(F193))=0)),AND(LEN(G193)&gt;0,OR(NOT(ISTEXT(G193)),LEN(TRIM(G193))=0)),AND(LEN(H193)&gt;0,OR(NOT(ISTEXT(H193)),LEN(TRIM(H193))=0)),AND(LEN(I193)&gt;0,OR(NOT(ISTEXT(I193)),LEN(TRIM(I193))=0)),AND(LEN(J193)&gt;0,OR(NOT(ISTEXT(J193)),LEN(TRIM(J193))=0)),AND(LEN(K193)&gt;0,OR(NOT(ISTEXT(K193)),LEN(TRIM(K193))=0)),AND(LEN(L193)&gt;0,OR(NOT(ISTEXT(L193)),LEN(TRIM(L193))=0)),AND(LEN(M193)&gt;0,OR(NOT(ISTEXT(M193)),LEN(TRIM(M193))=0))),"Перевірте текст",IF(OR(AND(LEN(B193)&gt;0,'Налаштування'!J7&lt;&gt;"Готово"),AND(LEN(C193)&gt;0,'Налаштування'!J8&lt;&gt;"Готово"),AND(LEN(D193)&gt;0,'Налаштування'!J9&lt;&gt;"Готово"),AND(LEN(E193)&gt;0,'Налаштування'!J10&lt;&gt;"Готово"),AND(LEN(F193)&gt;0,'Налаштування'!J11&lt;&gt;"Готово"),AND(LEN(G193)&gt;0,'Налаштування'!J12&lt;&gt;"Готово"),AND(LEN(H193)&gt;0,'Налаштування'!J13&lt;&gt;"Готово"),AND(LEN(I193)&gt;0,'Налаштування'!J14&lt;&gt;"Готово"),AND(LEN(J193)&gt;0,'Налаштування'!J15&lt;&gt;"Готово"),AND(LEN(K193)&gt;0,'Налаштування'!J16&lt;&gt;"Готово"),AND(LEN(L193)&gt;0,'Налаштування'!J17&lt;&gt;"Готово"),AND(LEN(M193)&gt;0,'Налаштування'!J18&lt;&gt;"Готово")),"Відділ не налаштовано","Готово"))))</x:f>
      </x:c>
    </x:row>
    <x:row r="194" ht="36" customHeight="1">
      <x:c r="A194" s="14" t="n">
        <x:f>IF('Налаштування'!$C$4&lt;&gt;"Готово","",IF(YEAR(DATE('Налаштування'!$B$4,1,188))='Налаштування'!$B$4,DATE('Налаштування'!$B$4,1,188),""))</x:f>
        <x:v>46210</x:v>
      </x:c>
      <x:c r="B194" s="11"/>
      <x:c r="C194" s="11"/>
      <x:c r="D194" s="11"/>
      <x:c r="E194" s="11"/>
      <x:c r="F194" s="11"/>
      <x:c r="G194" s="11"/>
      <x:c r="H194" s="11"/>
      <x:c r="I194" s="11"/>
      <x:c r="J194" s="11"/>
      <x:c r="K194" s="11"/>
      <x:c r="L194" s="11"/>
      <x:c r="M194" s="11"/>
      <x:c r="N194" s="9" t="str">
        <x:f>IF(COUNTA(B194:M194)=0,"",IF(A194="","Дата поза роком",IF(OR(AND(LEN(B194)&gt;0,OR(NOT(ISTEXT(B194)),LEN(TRIM(B194))=0)),AND(LEN(C194)&gt;0,OR(NOT(ISTEXT(C194)),LEN(TRIM(C194))=0)),AND(LEN(D194)&gt;0,OR(NOT(ISTEXT(D194)),LEN(TRIM(D194))=0)),AND(LEN(E194)&gt;0,OR(NOT(ISTEXT(E194)),LEN(TRIM(E194))=0)),AND(LEN(F194)&gt;0,OR(NOT(ISTEXT(F194)),LEN(TRIM(F194))=0)),AND(LEN(G194)&gt;0,OR(NOT(ISTEXT(G194)),LEN(TRIM(G194))=0)),AND(LEN(H194)&gt;0,OR(NOT(ISTEXT(H194)),LEN(TRIM(H194))=0)),AND(LEN(I194)&gt;0,OR(NOT(ISTEXT(I194)),LEN(TRIM(I194))=0)),AND(LEN(J194)&gt;0,OR(NOT(ISTEXT(J194)),LEN(TRIM(J194))=0)),AND(LEN(K194)&gt;0,OR(NOT(ISTEXT(K194)),LEN(TRIM(K194))=0)),AND(LEN(L194)&gt;0,OR(NOT(ISTEXT(L194)),LEN(TRIM(L194))=0)),AND(LEN(M194)&gt;0,OR(NOT(ISTEXT(M194)),LEN(TRIM(M194))=0))),"Перевірте текст",IF(OR(AND(LEN(B194)&gt;0,'Налаштування'!J7&lt;&gt;"Готово"),AND(LEN(C194)&gt;0,'Налаштування'!J8&lt;&gt;"Готово"),AND(LEN(D194)&gt;0,'Налаштування'!J9&lt;&gt;"Готово"),AND(LEN(E194)&gt;0,'Налаштування'!J10&lt;&gt;"Готово"),AND(LEN(F194)&gt;0,'Налаштування'!J11&lt;&gt;"Готово"),AND(LEN(G194)&gt;0,'Налаштування'!J12&lt;&gt;"Готово"),AND(LEN(H194)&gt;0,'Налаштування'!J13&lt;&gt;"Готово"),AND(LEN(I194)&gt;0,'Налаштування'!J14&lt;&gt;"Готово"),AND(LEN(J194)&gt;0,'Налаштування'!J15&lt;&gt;"Готово"),AND(LEN(K194)&gt;0,'Налаштування'!J16&lt;&gt;"Готово"),AND(LEN(L194)&gt;0,'Налаштування'!J17&lt;&gt;"Готово"),AND(LEN(M194)&gt;0,'Налаштування'!J18&lt;&gt;"Готово")),"Відділ не налаштовано","Готово"))))</x:f>
      </x:c>
    </x:row>
    <x:row r="195" ht="36" customHeight="1">
      <x:c r="A195" s="14" t="n">
        <x:f>IF('Налаштування'!$C$4&lt;&gt;"Готово","",IF(YEAR(DATE('Налаштування'!$B$4,1,189))='Налаштування'!$B$4,DATE('Налаштування'!$B$4,1,189),""))</x:f>
        <x:v>46211</x:v>
      </x:c>
      <x:c r="B195" s="11"/>
      <x:c r="C195" s="11"/>
      <x:c r="D195" s="11"/>
      <x:c r="E195" s="11"/>
      <x:c r="F195" s="11"/>
      <x:c r="G195" s="11"/>
      <x:c r="H195" s="11"/>
      <x:c r="I195" s="11"/>
      <x:c r="J195" s="11"/>
      <x:c r="K195" s="11"/>
      <x:c r="L195" s="11"/>
      <x:c r="M195" s="11"/>
      <x:c r="N195" s="9" t="str">
        <x:f>IF(COUNTA(B195:M195)=0,"",IF(A195="","Дата поза роком",IF(OR(AND(LEN(B195)&gt;0,OR(NOT(ISTEXT(B195)),LEN(TRIM(B195))=0)),AND(LEN(C195)&gt;0,OR(NOT(ISTEXT(C195)),LEN(TRIM(C195))=0)),AND(LEN(D195)&gt;0,OR(NOT(ISTEXT(D195)),LEN(TRIM(D195))=0)),AND(LEN(E195)&gt;0,OR(NOT(ISTEXT(E195)),LEN(TRIM(E195))=0)),AND(LEN(F195)&gt;0,OR(NOT(ISTEXT(F195)),LEN(TRIM(F195))=0)),AND(LEN(G195)&gt;0,OR(NOT(ISTEXT(G195)),LEN(TRIM(G195))=0)),AND(LEN(H195)&gt;0,OR(NOT(ISTEXT(H195)),LEN(TRIM(H195))=0)),AND(LEN(I195)&gt;0,OR(NOT(ISTEXT(I195)),LEN(TRIM(I195))=0)),AND(LEN(J195)&gt;0,OR(NOT(ISTEXT(J195)),LEN(TRIM(J195))=0)),AND(LEN(K195)&gt;0,OR(NOT(ISTEXT(K195)),LEN(TRIM(K195))=0)),AND(LEN(L195)&gt;0,OR(NOT(ISTEXT(L195)),LEN(TRIM(L195))=0)),AND(LEN(M195)&gt;0,OR(NOT(ISTEXT(M195)),LEN(TRIM(M195))=0))),"Перевірте текст",IF(OR(AND(LEN(B195)&gt;0,'Налаштування'!J7&lt;&gt;"Готово"),AND(LEN(C195)&gt;0,'Налаштування'!J8&lt;&gt;"Готово"),AND(LEN(D195)&gt;0,'Налаштування'!J9&lt;&gt;"Готово"),AND(LEN(E195)&gt;0,'Налаштування'!J10&lt;&gt;"Готово"),AND(LEN(F195)&gt;0,'Налаштування'!J11&lt;&gt;"Готово"),AND(LEN(G195)&gt;0,'Налаштування'!J12&lt;&gt;"Готово"),AND(LEN(H195)&gt;0,'Налаштування'!J13&lt;&gt;"Готово"),AND(LEN(I195)&gt;0,'Налаштування'!J14&lt;&gt;"Готово"),AND(LEN(J195)&gt;0,'Налаштування'!J15&lt;&gt;"Готово"),AND(LEN(K195)&gt;0,'Налаштування'!J16&lt;&gt;"Готово"),AND(LEN(L195)&gt;0,'Налаштування'!J17&lt;&gt;"Готово"),AND(LEN(M195)&gt;0,'Налаштування'!J18&lt;&gt;"Готово")),"Відділ не налаштовано","Готово"))))</x:f>
      </x:c>
    </x:row>
    <x:row r="196" ht="36" customHeight="1">
      <x:c r="A196" s="14" t="n">
        <x:f>IF('Налаштування'!$C$4&lt;&gt;"Готово","",IF(YEAR(DATE('Налаштування'!$B$4,1,190))='Налаштування'!$B$4,DATE('Налаштування'!$B$4,1,190),""))</x:f>
        <x:v>46212</x:v>
      </x:c>
      <x:c r="B196" s="11"/>
      <x:c r="C196" s="11"/>
      <x:c r="D196" s="11"/>
      <x:c r="E196" s="11"/>
      <x:c r="F196" s="11"/>
      <x:c r="G196" s="11"/>
      <x:c r="H196" s="11"/>
      <x:c r="I196" s="11"/>
      <x:c r="J196" s="11"/>
      <x:c r="K196" s="11"/>
      <x:c r="L196" s="11"/>
      <x:c r="M196" s="11"/>
      <x:c r="N196" s="9" t="str">
        <x:f>IF(COUNTA(B196:M196)=0,"",IF(A196="","Дата поза роком",IF(OR(AND(LEN(B196)&gt;0,OR(NOT(ISTEXT(B196)),LEN(TRIM(B196))=0)),AND(LEN(C196)&gt;0,OR(NOT(ISTEXT(C196)),LEN(TRIM(C196))=0)),AND(LEN(D196)&gt;0,OR(NOT(ISTEXT(D196)),LEN(TRIM(D196))=0)),AND(LEN(E196)&gt;0,OR(NOT(ISTEXT(E196)),LEN(TRIM(E196))=0)),AND(LEN(F196)&gt;0,OR(NOT(ISTEXT(F196)),LEN(TRIM(F196))=0)),AND(LEN(G196)&gt;0,OR(NOT(ISTEXT(G196)),LEN(TRIM(G196))=0)),AND(LEN(H196)&gt;0,OR(NOT(ISTEXT(H196)),LEN(TRIM(H196))=0)),AND(LEN(I196)&gt;0,OR(NOT(ISTEXT(I196)),LEN(TRIM(I196))=0)),AND(LEN(J196)&gt;0,OR(NOT(ISTEXT(J196)),LEN(TRIM(J196))=0)),AND(LEN(K196)&gt;0,OR(NOT(ISTEXT(K196)),LEN(TRIM(K196))=0)),AND(LEN(L196)&gt;0,OR(NOT(ISTEXT(L196)),LEN(TRIM(L196))=0)),AND(LEN(M196)&gt;0,OR(NOT(ISTEXT(M196)),LEN(TRIM(M196))=0))),"Перевірте текст",IF(OR(AND(LEN(B196)&gt;0,'Налаштування'!J7&lt;&gt;"Готово"),AND(LEN(C196)&gt;0,'Налаштування'!J8&lt;&gt;"Готово"),AND(LEN(D196)&gt;0,'Налаштування'!J9&lt;&gt;"Готово"),AND(LEN(E196)&gt;0,'Налаштування'!J10&lt;&gt;"Готово"),AND(LEN(F196)&gt;0,'Налаштування'!J11&lt;&gt;"Готово"),AND(LEN(G196)&gt;0,'Налаштування'!J12&lt;&gt;"Готово"),AND(LEN(H196)&gt;0,'Налаштування'!J13&lt;&gt;"Готово"),AND(LEN(I196)&gt;0,'Налаштування'!J14&lt;&gt;"Готово"),AND(LEN(J196)&gt;0,'Налаштування'!J15&lt;&gt;"Готово"),AND(LEN(K196)&gt;0,'Налаштування'!J16&lt;&gt;"Готово"),AND(LEN(L196)&gt;0,'Налаштування'!J17&lt;&gt;"Готово"),AND(LEN(M196)&gt;0,'Налаштування'!J18&lt;&gt;"Готово")),"Відділ не налаштовано","Готово"))))</x:f>
      </x:c>
    </x:row>
    <x:row r="197" ht="36" customHeight="1">
      <x:c r="A197" s="14" t="n">
        <x:f>IF('Налаштування'!$C$4&lt;&gt;"Готово","",IF(YEAR(DATE('Налаштування'!$B$4,1,191))='Налаштування'!$B$4,DATE('Налаштування'!$B$4,1,191),""))</x:f>
        <x:v>46213</x:v>
      </x:c>
      <x:c r="B197" s="11"/>
      <x:c r="C197" s="11"/>
      <x:c r="D197" s="11"/>
      <x:c r="E197" s="11"/>
      <x:c r="F197" s="11"/>
      <x:c r="G197" s="11"/>
      <x:c r="H197" s="11"/>
      <x:c r="I197" s="11"/>
      <x:c r="J197" s="11"/>
      <x:c r="K197" s="11"/>
      <x:c r="L197" s="11"/>
      <x:c r="M197" s="11"/>
      <x:c r="N197" s="9" t="str">
        <x:f>IF(COUNTA(B197:M197)=0,"",IF(A197="","Дата поза роком",IF(OR(AND(LEN(B197)&gt;0,OR(NOT(ISTEXT(B197)),LEN(TRIM(B197))=0)),AND(LEN(C197)&gt;0,OR(NOT(ISTEXT(C197)),LEN(TRIM(C197))=0)),AND(LEN(D197)&gt;0,OR(NOT(ISTEXT(D197)),LEN(TRIM(D197))=0)),AND(LEN(E197)&gt;0,OR(NOT(ISTEXT(E197)),LEN(TRIM(E197))=0)),AND(LEN(F197)&gt;0,OR(NOT(ISTEXT(F197)),LEN(TRIM(F197))=0)),AND(LEN(G197)&gt;0,OR(NOT(ISTEXT(G197)),LEN(TRIM(G197))=0)),AND(LEN(H197)&gt;0,OR(NOT(ISTEXT(H197)),LEN(TRIM(H197))=0)),AND(LEN(I197)&gt;0,OR(NOT(ISTEXT(I197)),LEN(TRIM(I197))=0)),AND(LEN(J197)&gt;0,OR(NOT(ISTEXT(J197)),LEN(TRIM(J197))=0)),AND(LEN(K197)&gt;0,OR(NOT(ISTEXT(K197)),LEN(TRIM(K197))=0)),AND(LEN(L197)&gt;0,OR(NOT(ISTEXT(L197)),LEN(TRIM(L197))=0)),AND(LEN(M197)&gt;0,OR(NOT(ISTEXT(M197)),LEN(TRIM(M197))=0))),"Перевірте текст",IF(OR(AND(LEN(B197)&gt;0,'Налаштування'!J7&lt;&gt;"Готово"),AND(LEN(C197)&gt;0,'Налаштування'!J8&lt;&gt;"Готово"),AND(LEN(D197)&gt;0,'Налаштування'!J9&lt;&gt;"Готово"),AND(LEN(E197)&gt;0,'Налаштування'!J10&lt;&gt;"Готово"),AND(LEN(F197)&gt;0,'Налаштування'!J11&lt;&gt;"Готово"),AND(LEN(G197)&gt;0,'Налаштування'!J12&lt;&gt;"Готово"),AND(LEN(H197)&gt;0,'Налаштування'!J13&lt;&gt;"Готово"),AND(LEN(I197)&gt;0,'Налаштування'!J14&lt;&gt;"Готово"),AND(LEN(J197)&gt;0,'Налаштування'!J15&lt;&gt;"Готово"),AND(LEN(K197)&gt;0,'Налаштування'!J16&lt;&gt;"Готово"),AND(LEN(L197)&gt;0,'Налаштування'!J17&lt;&gt;"Готово"),AND(LEN(M197)&gt;0,'Налаштування'!J18&lt;&gt;"Готово")),"Відділ не налаштовано","Готово"))))</x:f>
      </x:c>
    </x:row>
    <x:row r="198" ht="36" customHeight="1">
      <x:c r="A198" s="14" t="n">
        <x:f>IF('Налаштування'!$C$4&lt;&gt;"Готово","",IF(YEAR(DATE('Налаштування'!$B$4,1,192))='Налаштування'!$B$4,DATE('Налаштування'!$B$4,1,192),""))</x:f>
        <x:v>46214</x:v>
      </x:c>
      <x:c r="B198" s="11"/>
      <x:c r="C198" s="11"/>
      <x:c r="D198" s="11"/>
      <x:c r="E198" s="11"/>
      <x:c r="F198" s="11"/>
      <x:c r="G198" s="11"/>
      <x:c r="H198" s="11"/>
      <x:c r="I198" s="11"/>
      <x:c r="J198" s="11"/>
      <x:c r="K198" s="11"/>
      <x:c r="L198" s="11"/>
      <x:c r="M198" s="11"/>
      <x:c r="N198" s="9" t="str">
        <x:f>IF(COUNTA(B198:M198)=0,"",IF(A198="","Дата поза роком",IF(OR(AND(LEN(B198)&gt;0,OR(NOT(ISTEXT(B198)),LEN(TRIM(B198))=0)),AND(LEN(C198)&gt;0,OR(NOT(ISTEXT(C198)),LEN(TRIM(C198))=0)),AND(LEN(D198)&gt;0,OR(NOT(ISTEXT(D198)),LEN(TRIM(D198))=0)),AND(LEN(E198)&gt;0,OR(NOT(ISTEXT(E198)),LEN(TRIM(E198))=0)),AND(LEN(F198)&gt;0,OR(NOT(ISTEXT(F198)),LEN(TRIM(F198))=0)),AND(LEN(G198)&gt;0,OR(NOT(ISTEXT(G198)),LEN(TRIM(G198))=0)),AND(LEN(H198)&gt;0,OR(NOT(ISTEXT(H198)),LEN(TRIM(H198))=0)),AND(LEN(I198)&gt;0,OR(NOT(ISTEXT(I198)),LEN(TRIM(I198))=0)),AND(LEN(J198)&gt;0,OR(NOT(ISTEXT(J198)),LEN(TRIM(J198))=0)),AND(LEN(K198)&gt;0,OR(NOT(ISTEXT(K198)),LEN(TRIM(K198))=0)),AND(LEN(L198)&gt;0,OR(NOT(ISTEXT(L198)),LEN(TRIM(L198))=0)),AND(LEN(M198)&gt;0,OR(NOT(ISTEXT(M198)),LEN(TRIM(M198))=0))),"Перевірте текст",IF(OR(AND(LEN(B198)&gt;0,'Налаштування'!J7&lt;&gt;"Готово"),AND(LEN(C198)&gt;0,'Налаштування'!J8&lt;&gt;"Готово"),AND(LEN(D198)&gt;0,'Налаштування'!J9&lt;&gt;"Готово"),AND(LEN(E198)&gt;0,'Налаштування'!J10&lt;&gt;"Готово"),AND(LEN(F198)&gt;0,'Налаштування'!J11&lt;&gt;"Готово"),AND(LEN(G198)&gt;0,'Налаштування'!J12&lt;&gt;"Готово"),AND(LEN(H198)&gt;0,'Налаштування'!J13&lt;&gt;"Готово"),AND(LEN(I198)&gt;0,'Налаштування'!J14&lt;&gt;"Готово"),AND(LEN(J198)&gt;0,'Налаштування'!J15&lt;&gt;"Готово"),AND(LEN(K198)&gt;0,'Налаштування'!J16&lt;&gt;"Готово"),AND(LEN(L198)&gt;0,'Налаштування'!J17&lt;&gt;"Готово"),AND(LEN(M198)&gt;0,'Налаштування'!J18&lt;&gt;"Готово")),"Відділ не налаштовано","Готово"))))</x:f>
      </x:c>
    </x:row>
    <x:row r="199" ht="36" customHeight="1">
      <x:c r="A199" s="14" t="n">
        <x:f>IF('Налаштування'!$C$4&lt;&gt;"Готово","",IF(YEAR(DATE('Налаштування'!$B$4,1,193))='Налаштування'!$B$4,DATE('Налаштування'!$B$4,1,193),""))</x:f>
        <x:v>46215</x:v>
      </x:c>
      <x:c r="B199" s="11"/>
      <x:c r="C199" s="11"/>
      <x:c r="D199" s="11"/>
      <x:c r="E199" s="11"/>
      <x:c r="F199" s="11"/>
      <x:c r="G199" s="11"/>
      <x:c r="H199" s="11"/>
      <x:c r="I199" s="11"/>
      <x:c r="J199" s="11"/>
      <x:c r="K199" s="11"/>
      <x:c r="L199" s="11"/>
      <x:c r="M199" s="11"/>
      <x:c r="N199" s="9" t="str">
        <x:f>IF(COUNTA(B199:M199)=0,"",IF(A199="","Дата поза роком",IF(OR(AND(LEN(B199)&gt;0,OR(NOT(ISTEXT(B199)),LEN(TRIM(B199))=0)),AND(LEN(C199)&gt;0,OR(NOT(ISTEXT(C199)),LEN(TRIM(C199))=0)),AND(LEN(D199)&gt;0,OR(NOT(ISTEXT(D199)),LEN(TRIM(D199))=0)),AND(LEN(E199)&gt;0,OR(NOT(ISTEXT(E199)),LEN(TRIM(E199))=0)),AND(LEN(F199)&gt;0,OR(NOT(ISTEXT(F199)),LEN(TRIM(F199))=0)),AND(LEN(G199)&gt;0,OR(NOT(ISTEXT(G199)),LEN(TRIM(G199))=0)),AND(LEN(H199)&gt;0,OR(NOT(ISTEXT(H199)),LEN(TRIM(H199))=0)),AND(LEN(I199)&gt;0,OR(NOT(ISTEXT(I199)),LEN(TRIM(I199))=0)),AND(LEN(J199)&gt;0,OR(NOT(ISTEXT(J199)),LEN(TRIM(J199))=0)),AND(LEN(K199)&gt;0,OR(NOT(ISTEXT(K199)),LEN(TRIM(K199))=0)),AND(LEN(L199)&gt;0,OR(NOT(ISTEXT(L199)),LEN(TRIM(L199))=0)),AND(LEN(M199)&gt;0,OR(NOT(ISTEXT(M199)),LEN(TRIM(M199))=0))),"Перевірте текст",IF(OR(AND(LEN(B199)&gt;0,'Налаштування'!J7&lt;&gt;"Готово"),AND(LEN(C199)&gt;0,'Налаштування'!J8&lt;&gt;"Готово"),AND(LEN(D199)&gt;0,'Налаштування'!J9&lt;&gt;"Готово"),AND(LEN(E199)&gt;0,'Налаштування'!J10&lt;&gt;"Готово"),AND(LEN(F199)&gt;0,'Налаштування'!J11&lt;&gt;"Готово"),AND(LEN(G199)&gt;0,'Налаштування'!J12&lt;&gt;"Готово"),AND(LEN(H199)&gt;0,'Налаштування'!J13&lt;&gt;"Готово"),AND(LEN(I199)&gt;0,'Налаштування'!J14&lt;&gt;"Готово"),AND(LEN(J199)&gt;0,'Налаштування'!J15&lt;&gt;"Готово"),AND(LEN(K199)&gt;0,'Налаштування'!J16&lt;&gt;"Готово"),AND(LEN(L199)&gt;0,'Налаштування'!J17&lt;&gt;"Готово"),AND(LEN(M199)&gt;0,'Налаштування'!J18&lt;&gt;"Готово")),"Відділ не налаштовано","Готово"))))</x:f>
      </x:c>
    </x:row>
    <x:row r="200" ht="36" customHeight="1">
      <x:c r="A200" s="14" t="n">
        <x:f>IF('Налаштування'!$C$4&lt;&gt;"Готово","",IF(YEAR(DATE('Налаштування'!$B$4,1,194))='Налаштування'!$B$4,DATE('Налаштування'!$B$4,1,194),""))</x:f>
        <x:v>46216</x:v>
      </x:c>
      <x:c r="B200" s="11"/>
      <x:c r="C200" s="11"/>
      <x:c r="D200" s="11"/>
      <x:c r="E200" s="11"/>
      <x:c r="F200" s="11"/>
      <x:c r="G200" s="11"/>
      <x:c r="H200" s="11"/>
      <x:c r="I200" s="11"/>
      <x:c r="J200" s="11"/>
      <x:c r="K200" s="11"/>
      <x:c r="L200" s="11"/>
      <x:c r="M200" s="11"/>
      <x:c r="N200" s="9" t="str">
        <x:f>IF(COUNTA(B200:M200)=0,"",IF(A200="","Дата поза роком",IF(OR(AND(LEN(B200)&gt;0,OR(NOT(ISTEXT(B200)),LEN(TRIM(B200))=0)),AND(LEN(C200)&gt;0,OR(NOT(ISTEXT(C200)),LEN(TRIM(C200))=0)),AND(LEN(D200)&gt;0,OR(NOT(ISTEXT(D200)),LEN(TRIM(D200))=0)),AND(LEN(E200)&gt;0,OR(NOT(ISTEXT(E200)),LEN(TRIM(E200))=0)),AND(LEN(F200)&gt;0,OR(NOT(ISTEXT(F200)),LEN(TRIM(F200))=0)),AND(LEN(G200)&gt;0,OR(NOT(ISTEXT(G200)),LEN(TRIM(G200))=0)),AND(LEN(H200)&gt;0,OR(NOT(ISTEXT(H200)),LEN(TRIM(H200))=0)),AND(LEN(I200)&gt;0,OR(NOT(ISTEXT(I200)),LEN(TRIM(I200))=0)),AND(LEN(J200)&gt;0,OR(NOT(ISTEXT(J200)),LEN(TRIM(J200))=0)),AND(LEN(K200)&gt;0,OR(NOT(ISTEXT(K200)),LEN(TRIM(K200))=0)),AND(LEN(L200)&gt;0,OR(NOT(ISTEXT(L200)),LEN(TRIM(L200))=0)),AND(LEN(M200)&gt;0,OR(NOT(ISTEXT(M200)),LEN(TRIM(M200))=0))),"Перевірте текст",IF(OR(AND(LEN(B200)&gt;0,'Налаштування'!J7&lt;&gt;"Готово"),AND(LEN(C200)&gt;0,'Налаштування'!J8&lt;&gt;"Готово"),AND(LEN(D200)&gt;0,'Налаштування'!J9&lt;&gt;"Готово"),AND(LEN(E200)&gt;0,'Налаштування'!J10&lt;&gt;"Готово"),AND(LEN(F200)&gt;0,'Налаштування'!J11&lt;&gt;"Готово"),AND(LEN(G200)&gt;0,'Налаштування'!J12&lt;&gt;"Готово"),AND(LEN(H200)&gt;0,'Налаштування'!J13&lt;&gt;"Готово"),AND(LEN(I200)&gt;0,'Налаштування'!J14&lt;&gt;"Готово"),AND(LEN(J200)&gt;0,'Налаштування'!J15&lt;&gt;"Готово"),AND(LEN(K200)&gt;0,'Налаштування'!J16&lt;&gt;"Готово"),AND(LEN(L200)&gt;0,'Налаштування'!J17&lt;&gt;"Готово"),AND(LEN(M200)&gt;0,'Налаштування'!J18&lt;&gt;"Готово")),"Відділ не налаштовано","Готово"))))</x:f>
      </x:c>
    </x:row>
    <x:row r="201" ht="36" customHeight="1">
      <x:c r="A201" s="14" t="n">
        <x:f>IF('Налаштування'!$C$4&lt;&gt;"Готово","",IF(YEAR(DATE('Налаштування'!$B$4,1,195))='Налаштування'!$B$4,DATE('Налаштування'!$B$4,1,195),""))</x:f>
        <x:v>46217</x:v>
      </x:c>
      <x:c r="B201" s="11"/>
      <x:c r="C201" s="11"/>
      <x:c r="D201" s="11"/>
      <x:c r="E201" s="11"/>
      <x:c r="F201" s="11"/>
      <x:c r="G201" s="11"/>
      <x:c r="H201" s="11"/>
      <x:c r="I201" s="11"/>
      <x:c r="J201" s="11"/>
      <x:c r="K201" s="11"/>
      <x:c r="L201" s="11"/>
      <x:c r="M201" s="11"/>
      <x:c r="N201" s="9" t="str">
        <x:f>IF(COUNTA(B201:M201)=0,"",IF(A201="","Дата поза роком",IF(OR(AND(LEN(B201)&gt;0,OR(NOT(ISTEXT(B201)),LEN(TRIM(B201))=0)),AND(LEN(C201)&gt;0,OR(NOT(ISTEXT(C201)),LEN(TRIM(C201))=0)),AND(LEN(D201)&gt;0,OR(NOT(ISTEXT(D201)),LEN(TRIM(D201))=0)),AND(LEN(E201)&gt;0,OR(NOT(ISTEXT(E201)),LEN(TRIM(E201))=0)),AND(LEN(F201)&gt;0,OR(NOT(ISTEXT(F201)),LEN(TRIM(F201))=0)),AND(LEN(G201)&gt;0,OR(NOT(ISTEXT(G201)),LEN(TRIM(G201))=0)),AND(LEN(H201)&gt;0,OR(NOT(ISTEXT(H201)),LEN(TRIM(H201))=0)),AND(LEN(I201)&gt;0,OR(NOT(ISTEXT(I201)),LEN(TRIM(I201))=0)),AND(LEN(J201)&gt;0,OR(NOT(ISTEXT(J201)),LEN(TRIM(J201))=0)),AND(LEN(K201)&gt;0,OR(NOT(ISTEXT(K201)),LEN(TRIM(K201))=0)),AND(LEN(L201)&gt;0,OR(NOT(ISTEXT(L201)),LEN(TRIM(L201))=0)),AND(LEN(M201)&gt;0,OR(NOT(ISTEXT(M201)),LEN(TRIM(M201))=0))),"Перевірте текст",IF(OR(AND(LEN(B201)&gt;0,'Налаштування'!J7&lt;&gt;"Готово"),AND(LEN(C201)&gt;0,'Налаштування'!J8&lt;&gt;"Готово"),AND(LEN(D201)&gt;0,'Налаштування'!J9&lt;&gt;"Готово"),AND(LEN(E201)&gt;0,'Налаштування'!J10&lt;&gt;"Готово"),AND(LEN(F201)&gt;0,'Налаштування'!J11&lt;&gt;"Готово"),AND(LEN(G201)&gt;0,'Налаштування'!J12&lt;&gt;"Готово"),AND(LEN(H201)&gt;0,'Налаштування'!J13&lt;&gt;"Готово"),AND(LEN(I201)&gt;0,'Налаштування'!J14&lt;&gt;"Готово"),AND(LEN(J201)&gt;0,'Налаштування'!J15&lt;&gt;"Готово"),AND(LEN(K201)&gt;0,'Налаштування'!J16&lt;&gt;"Готово"),AND(LEN(L201)&gt;0,'Налаштування'!J17&lt;&gt;"Готово"),AND(LEN(M201)&gt;0,'Налаштування'!J18&lt;&gt;"Готово")),"Відділ не налаштовано","Готово"))))</x:f>
      </x:c>
    </x:row>
    <x:row r="202" ht="36" customHeight="1">
      <x:c r="A202" s="14" t="n">
        <x:f>IF('Налаштування'!$C$4&lt;&gt;"Готово","",IF(YEAR(DATE('Налаштування'!$B$4,1,196))='Налаштування'!$B$4,DATE('Налаштування'!$B$4,1,196),""))</x:f>
        <x:v>46218</x:v>
      </x:c>
      <x:c r="B202" s="11"/>
      <x:c r="C202" s="11"/>
      <x:c r="D202" s="11"/>
      <x:c r="E202" s="11"/>
      <x:c r="F202" s="11"/>
      <x:c r="G202" s="11"/>
      <x:c r="H202" s="11"/>
      <x:c r="I202" s="11"/>
      <x:c r="J202" s="11"/>
      <x:c r="K202" s="11"/>
      <x:c r="L202" s="11"/>
      <x:c r="M202" s="11"/>
      <x:c r="N202" s="9" t="str">
        <x:f>IF(COUNTA(B202:M202)=0,"",IF(A202="","Дата поза роком",IF(OR(AND(LEN(B202)&gt;0,OR(NOT(ISTEXT(B202)),LEN(TRIM(B202))=0)),AND(LEN(C202)&gt;0,OR(NOT(ISTEXT(C202)),LEN(TRIM(C202))=0)),AND(LEN(D202)&gt;0,OR(NOT(ISTEXT(D202)),LEN(TRIM(D202))=0)),AND(LEN(E202)&gt;0,OR(NOT(ISTEXT(E202)),LEN(TRIM(E202))=0)),AND(LEN(F202)&gt;0,OR(NOT(ISTEXT(F202)),LEN(TRIM(F202))=0)),AND(LEN(G202)&gt;0,OR(NOT(ISTEXT(G202)),LEN(TRIM(G202))=0)),AND(LEN(H202)&gt;0,OR(NOT(ISTEXT(H202)),LEN(TRIM(H202))=0)),AND(LEN(I202)&gt;0,OR(NOT(ISTEXT(I202)),LEN(TRIM(I202))=0)),AND(LEN(J202)&gt;0,OR(NOT(ISTEXT(J202)),LEN(TRIM(J202))=0)),AND(LEN(K202)&gt;0,OR(NOT(ISTEXT(K202)),LEN(TRIM(K202))=0)),AND(LEN(L202)&gt;0,OR(NOT(ISTEXT(L202)),LEN(TRIM(L202))=0)),AND(LEN(M202)&gt;0,OR(NOT(ISTEXT(M202)),LEN(TRIM(M202))=0))),"Перевірте текст",IF(OR(AND(LEN(B202)&gt;0,'Налаштування'!J7&lt;&gt;"Готово"),AND(LEN(C202)&gt;0,'Налаштування'!J8&lt;&gt;"Готово"),AND(LEN(D202)&gt;0,'Налаштування'!J9&lt;&gt;"Готово"),AND(LEN(E202)&gt;0,'Налаштування'!J10&lt;&gt;"Готово"),AND(LEN(F202)&gt;0,'Налаштування'!J11&lt;&gt;"Готово"),AND(LEN(G202)&gt;0,'Налаштування'!J12&lt;&gt;"Готово"),AND(LEN(H202)&gt;0,'Налаштування'!J13&lt;&gt;"Готово"),AND(LEN(I202)&gt;0,'Налаштування'!J14&lt;&gt;"Готово"),AND(LEN(J202)&gt;0,'Налаштування'!J15&lt;&gt;"Готово"),AND(LEN(K202)&gt;0,'Налаштування'!J16&lt;&gt;"Готово"),AND(LEN(L202)&gt;0,'Налаштування'!J17&lt;&gt;"Готово"),AND(LEN(M202)&gt;0,'Налаштування'!J18&lt;&gt;"Готово")),"Відділ не налаштовано","Готово"))))</x:f>
      </x:c>
    </x:row>
    <x:row r="203" ht="36" customHeight="1">
      <x:c r="A203" s="14" t="n">
        <x:f>IF('Налаштування'!$C$4&lt;&gt;"Готово","",IF(YEAR(DATE('Налаштування'!$B$4,1,197))='Налаштування'!$B$4,DATE('Налаштування'!$B$4,1,197),""))</x:f>
        <x:v>46219</x:v>
      </x:c>
      <x:c r="B203" s="11"/>
      <x:c r="C203" s="11"/>
      <x:c r="D203" s="11"/>
      <x:c r="E203" s="11"/>
      <x:c r="F203" s="11"/>
      <x:c r="G203" s="11"/>
      <x:c r="H203" s="11"/>
      <x:c r="I203" s="11"/>
      <x:c r="J203" s="11"/>
      <x:c r="K203" s="11"/>
      <x:c r="L203" s="11"/>
      <x:c r="M203" s="11"/>
      <x:c r="N203" s="9" t="str">
        <x:f>IF(COUNTA(B203:M203)=0,"",IF(A203="","Дата поза роком",IF(OR(AND(LEN(B203)&gt;0,OR(NOT(ISTEXT(B203)),LEN(TRIM(B203))=0)),AND(LEN(C203)&gt;0,OR(NOT(ISTEXT(C203)),LEN(TRIM(C203))=0)),AND(LEN(D203)&gt;0,OR(NOT(ISTEXT(D203)),LEN(TRIM(D203))=0)),AND(LEN(E203)&gt;0,OR(NOT(ISTEXT(E203)),LEN(TRIM(E203))=0)),AND(LEN(F203)&gt;0,OR(NOT(ISTEXT(F203)),LEN(TRIM(F203))=0)),AND(LEN(G203)&gt;0,OR(NOT(ISTEXT(G203)),LEN(TRIM(G203))=0)),AND(LEN(H203)&gt;0,OR(NOT(ISTEXT(H203)),LEN(TRIM(H203))=0)),AND(LEN(I203)&gt;0,OR(NOT(ISTEXT(I203)),LEN(TRIM(I203))=0)),AND(LEN(J203)&gt;0,OR(NOT(ISTEXT(J203)),LEN(TRIM(J203))=0)),AND(LEN(K203)&gt;0,OR(NOT(ISTEXT(K203)),LEN(TRIM(K203))=0)),AND(LEN(L203)&gt;0,OR(NOT(ISTEXT(L203)),LEN(TRIM(L203))=0)),AND(LEN(M203)&gt;0,OR(NOT(ISTEXT(M203)),LEN(TRIM(M203))=0))),"Перевірте текст",IF(OR(AND(LEN(B203)&gt;0,'Налаштування'!J7&lt;&gt;"Готово"),AND(LEN(C203)&gt;0,'Налаштування'!J8&lt;&gt;"Готово"),AND(LEN(D203)&gt;0,'Налаштування'!J9&lt;&gt;"Готово"),AND(LEN(E203)&gt;0,'Налаштування'!J10&lt;&gt;"Готово"),AND(LEN(F203)&gt;0,'Налаштування'!J11&lt;&gt;"Готово"),AND(LEN(G203)&gt;0,'Налаштування'!J12&lt;&gt;"Готово"),AND(LEN(H203)&gt;0,'Налаштування'!J13&lt;&gt;"Готово"),AND(LEN(I203)&gt;0,'Налаштування'!J14&lt;&gt;"Готово"),AND(LEN(J203)&gt;0,'Налаштування'!J15&lt;&gt;"Готово"),AND(LEN(K203)&gt;0,'Налаштування'!J16&lt;&gt;"Готово"),AND(LEN(L203)&gt;0,'Налаштування'!J17&lt;&gt;"Готово"),AND(LEN(M203)&gt;0,'Налаштування'!J18&lt;&gt;"Готово")),"Відділ не налаштовано","Готово"))))</x:f>
      </x:c>
    </x:row>
    <x:row r="204" ht="36" customHeight="1">
      <x:c r="A204" s="14" t="n">
        <x:f>IF('Налаштування'!$C$4&lt;&gt;"Готово","",IF(YEAR(DATE('Налаштування'!$B$4,1,198))='Налаштування'!$B$4,DATE('Налаштування'!$B$4,1,198),""))</x:f>
        <x:v>46220</x:v>
      </x:c>
      <x:c r="B204" s="11"/>
      <x:c r="C204" s="11"/>
      <x:c r="D204" s="11"/>
      <x:c r="E204" s="11"/>
      <x:c r="F204" s="11"/>
      <x:c r="G204" s="11"/>
      <x:c r="H204" s="11"/>
      <x:c r="I204" s="11"/>
      <x:c r="J204" s="11"/>
      <x:c r="K204" s="11"/>
      <x:c r="L204" s="11"/>
      <x:c r="M204" s="11"/>
      <x:c r="N204" s="9" t="str">
        <x:f>IF(COUNTA(B204:M204)=0,"",IF(A204="","Дата поза роком",IF(OR(AND(LEN(B204)&gt;0,OR(NOT(ISTEXT(B204)),LEN(TRIM(B204))=0)),AND(LEN(C204)&gt;0,OR(NOT(ISTEXT(C204)),LEN(TRIM(C204))=0)),AND(LEN(D204)&gt;0,OR(NOT(ISTEXT(D204)),LEN(TRIM(D204))=0)),AND(LEN(E204)&gt;0,OR(NOT(ISTEXT(E204)),LEN(TRIM(E204))=0)),AND(LEN(F204)&gt;0,OR(NOT(ISTEXT(F204)),LEN(TRIM(F204))=0)),AND(LEN(G204)&gt;0,OR(NOT(ISTEXT(G204)),LEN(TRIM(G204))=0)),AND(LEN(H204)&gt;0,OR(NOT(ISTEXT(H204)),LEN(TRIM(H204))=0)),AND(LEN(I204)&gt;0,OR(NOT(ISTEXT(I204)),LEN(TRIM(I204))=0)),AND(LEN(J204)&gt;0,OR(NOT(ISTEXT(J204)),LEN(TRIM(J204))=0)),AND(LEN(K204)&gt;0,OR(NOT(ISTEXT(K204)),LEN(TRIM(K204))=0)),AND(LEN(L204)&gt;0,OR(NOT(ISTEXT(L204)),LEN(TRIM(L204))=0)),AND(LEN(M204)&gt;0,OR(NOT(ISTEXT(M204)),LEN(TRIM(M204))=0))),"Перевірте текст",IF(OR(AND(LEN(B204)&gt;0,'Налаштування'!J7&lt;&gt;"Готово"),AND(LEN(C204)&gt;0,'Налаштування'!J8&lt;&gt;"Готово"),AND(LEN(D204)&gt;0,'Налаштування'!J9&lt;&gt;"Готово"),AND(LEN(E204)&gt;0,'Налаштування'!J10&lt;&gt;"Готово"),AND(LEN(F204)&gt;0,'Налаштування'!J11&lt;&gt;"Готово"),AND(LEN(G204)&gt;0,'Налаштування'!J12&lt;&gt;"Готово"),AND(LEN(H204)&gt;0,'Налаштування'!J13&lt;&gt;"Готово"),AND(LEN(I204)&gt;0,'Налаштування'!J14&lt;&gt;"Готово"),AND(LEN(J204)&gt;0,'Налаштування'!J15&lt;&gt;"Готово"),AND(LEN(K204)&gt;0,'Налаштування'!J16&lt;&gt;"Готово"),AND(LEN(L204)&gt;0,'Налаштування'!J17&lt;&gt;"Готово"),AND(LEN(M204)&gt;0,'Налаштування'!J18&lt;&gt;"Готово")),"Відділ не налаштовано","Готово"))))</x:f>
      </x:c>
    </x:row>
    <x:row r="205" ht="36" customHeight="1">
      <x:c r="A205" s="14" t="n">
        <x:f>IF('Налаштування'!$C$4&lt;&gt;"Готово","",IF(YEAR(DATE('Налаштування'!$B$4,1,199))='Налаштування'!$B$4,DATE('Налаштування'!$B$4,1,199),""))</x:f>
        <x:v>46221</x:v>
      </x:c>
      <x:c r="B205" s="11"/>
      <x:c r="C205" s="11"/>
      <x:c r="D205" s="11"/>
      <x:c r="E205" s="11"/>
      <x:c r="F205" s="11"/>
      <x:c r="G205" s="11"/>
      <x:c r="H205" s="11"/>
      <x:c r="I205" s="11"/>
      <x:c r="J205" s="11"/>
      <x:c r="K205" s="11"/>
      <x:c r="L205" s="11"/>
      <x:c r="M205" s="11"/>
      <x:c r="N205" s="9" t="str">
        <x:f>IF(COUNTA(B205:M205)=0,"",IF(A205="","Дата поза роком",IF(OR(AND(LEN(B205)&gt;0,OR(NOT(ISTEXT(B205)),LEN(TRIM(B205))=0)),AND(LEN(C205)&gt;0,OR(NOT(ISTEXT(C205)),LEN(TRIM(C205))=0)),AND(LEN(D205)&gt;0,OR(NOT(ISTEXT(D205)),LEN(TRIM(D205))=0)),AND(LEN(E205)&gt;0,OR(NOT(ISTEXT(E205)),LEN(TRIM(E205))=0)),AND(LEN(F205)&gt;0,OR(NOT(ISTEXT(F205)),LEN(TRIM(F205))=0)),AND(LEN(G205)&gt;0,OR(NOT(ISTEXT(G205)),LEN(TRIM(G205))=0)),AND(LEN(H205)&gt;0,OR(NOT(ISTEXT(H205)),LEN(TRIM(H205))=0)),AND(LEN(I205)&gt;0,OR(NOT(ISTEXT(I205)),LEN(TRIM(I205))=0)),AND(LEN(J205)&gt;0,OR(NOT(ISTEXT(J205)),LEN(TRIM(J205))=0)),AND(LEN(K205)&gt;0,OR(NOT(ISTEXT(K205)),LEN(TRIM(K205))=0)),AND(LEN(L205)&gt;0,OR(NOT(ISTEXT(L205)),LEN(TRIM(L205))=0)),AND(LEN(M205)&gt;0,OR(NOT(ISTEXT(M205)),LEN(TRIM(M205))=0))),"Перевірте текст",IF(OR(AND(LEN(B205)&gt;0,'Налаштування'!J7&lt;&gt;"Готово"),AND(LEN(C205)&gt;0,'Налаштування'!J8&lt;&gt;"Готово"),AND(LEN(D205)&gt;0,'Налаштування'!J9&lt;&gt;"Готово"),AND(LEN(E205)&gt;0,'Налаштування'!J10&lt;&gt;"Готово"),AND(LEN(F205)&gt;0,'Налаштування'!J11&lt;&gt;"Готово"),AND(LEN(G205)&gt;0,'Налаштування'!J12&lt;&gt;"Готово"),AND(LEN(H205)&gt;0,'Налаштування'!J13&lt;&gt;"Готово"),AND(LEN(I205)&gt;0,'Налаштування'!J14&lt;&gt;"Готово"),AND(LEN(J205)&gt;0,'Налаштування'!J15&lt;&gt;"Готово"),AND(LEN(K205)&gt;0,'Налаштування'!J16&lt;&gt;"Готово"),AND(LEN(L205)&gt;0,'Налаштування'!J17&lt;&gt;"Готово"),AND(LEN(M205)&gt;0,'Налаштування'!J18&lt;&gt;"Готово")),"Відділ не налаштовано","Готово"))))</x:f>
      </x:c>
    </x:row>
    <x:row r="206" ht="36" customHeight="1">
      <x:c r="A206" s="14" t="n">
        <x:f>IF('Налаштування'!$C$4&lt;&gt;"Готово","",IF(YEAR(DATE('Налаштування'!$B$4,1,200))='Налаштування'!$B$4,DATE('Налаштування'!$B$4,1,200),""))</x:f>
        <x:v>46222</x:v>
      </x:c>
      <x:c r="B206" s="11"/>
      <x:c r="C206" s="11"/>
      <x:c r="D206" s="11"/>
      <x:c r="E206" s="11"/>
      <x:c r="F206" s="11"/>
      <x:c r="G206" s="11"/>
      <x:c r="H206" s="11"/>
      <x:c r="I206" s="11"/>
      <x:c r="J206" s="11"/>
      <x:c r="K206" s="11"/>
      <x:c r="L206" s="11"/>
      <x:c r="M206" s="11"/>
      <x:c r="N206" s="9" t="str">
        <x:f>IF(COUNTA(B206:M206)=0,"",IF(A206="","Дата поза роком",IF(OR(AND(LEN(B206)&gt;0,OR(NOT(ISTEXT(B206)),LEN(TRIM(B206))=0)),AND(LEN(C206)&gt;0,OR(NOT(ISTEXT(C206)),LEN(TRIM(C206))=0)),AND(LEN(D206)&gt;0,OR(NOT(ISTEXT(D206)),LEN(TRIM(D206))=0)),AND(LEN(E206)&gt;0,OR(NOT(ISTEXT(E206)),LEN(TRIM(E206))=0)),AND(LEN(F206)&gt;0,OR(NOT(ISTEXT(F206)),LEN(TRIM(F206))=0)),AND(LEN(G206)&gt;0,OR(NOT(ISTEXT(G206)),LEN(TRIM(G206))=0)),AND(LEN(H206)&gt;0,OR(NOT(ISTEXT(H206)),LEN(TRIM(H206))=0)),AND(LEN(I206)&gt;0,OR(NOT(ISTEXT(I206)),LEN(TRIM(I206))=0)),AND(LEN(J206)&gt;0,OR(NOT(ISTEXT(J206)),LEN(TRIM(J206))=0)),AND(LEN(K206)&gt;0,OR(NOT(ISTEXT(K206)),LEN(TRIM(K206))=0)),AND(LEN(L206)&gt;0,OR(NOT(ISTEXT(L206)),LEN(TRIM(L206))=0)),AND(LEN(M206)&gt;0,OR(NOT(ISTEXT(M206)),LEN(TRIM(M206))=0))),"Перевірте текст",IF(OR(AND(LEN(B206)&gt;0,'Налаштування'!J7&lt;&gt;"Готово"),AND(LEN(C206)&gt;0,'Налаштування'!J8&lt;&gt;"Готово"),AND(LEN(D206)&gt;0,'Налаштування'!J9&lt;&gt;"Готово"),AND(LEN(E206)&gt;0,'Налаштування'!J10&lt;&gt;"Готово"),AND(LEN(F206)&gt;0,'Налаштування'!J11&lt;&gt;"Готово"),AND(LEN(G206)&gt;0,'Налаштування'!J12&lt;&gt;"Готово"),AND(LEN(H206)&gt;0,'Налаштування'!J13&lt;&gt;"Готово"),AND(LEN(I206)&gt;0,'Налаштування'!J14&lt;&gt;"Готово"),AND(LEN(J206)&gt;0,'Налаштування'!J15&lt;&gt;"Готово"),AND(LEN(K206)&gt;0,'Налаштування'!J16&lt;&gt;"Готово"),AND(LEN(L206)&gt;0,'Налаштування'!J17&lt;&gt;"Готово"),AND(LEN(M206)&gt;0,'Налаштування'!J18&lt;&gt;"Готово")),"Відділ не налаштовано","Готово"))))</x:f>
      </x:c>
    </x:row>
    <x:row r="207" ht="36" customHeight="1">
      <x:c r="A207" s="14" t="n">
        <x:f>IF('Налаштування'!$C$4&lt;&gt;"Готово","",IF(YEAR(DATE('Налаштування'!$B$4,1,201))='Налаштування'!$B$4,DATE('Налаштування'!$B$4,1,201),""))</x:f>
        <x:v>46223</x:v>
      </x:c>
      <x:c r="B207" s="11"/>
      <x:c r="C207" s="11"/>
      <x:c r="D207" s="11"/>
      <x:c r="E207" s="11"/>
      <x:c r="F207" s="11"/>
      <x:c r="G207" s="11"/>
      <x:c r="H207" s="11"/>
      <x:c r="I207" s="11"/>
      <x:c r="J207" s="11"/>
      <x:c r="K207" s="11"/>
      <x:c r="L207" s="11"/>
      <x:c r="M207" s="11"/>
      <x:c r="N207" s="9" t="str">
        <x:f>IF(COUNTA(B207:M207)=0,"",IF(A207="","Дата поза роком",IF(OR(AND(LEN(B207)&gt;0,OR(NOT(ISTEXT(B207)),LEN(TRIM(B207))=0)),AND(LEN(C207)&gt;0,OR(NOT(ISTEXT(C207)),LEN(TRIM(C207))=0)),AND(LEN(D207)&gt;0,OR(NOT(ISTEXT(D207)),LEN(TRIM(D207))=0)),AND(LEN(E207)&gt;0,OR(NOT(ISTEXT(E207)),LEN(TRIM(E207))=0)),AND(LEN(F207)&gt;0,OR(NOT(ISTEXT(F207)),LEN(TRIM(F207))=0)),AND(LEN(G207)&gt;0,OR(NOT(ISTEXT(G207)),LEN(TRIM(G207))=0)),AND(LEN(H207)&gt;0,OR(NOT(ISTEXT(H207)),LEN(TRIM(H207))=0)),AND(LEN(I207)&gt;0,OR(NOT(ISTEXT(I207)),LEN(TRIM(I207))=0)),AND(LEN(J207)&gt;0,OR(NOT(ISTEXT(J207)),LEN(TRIM(J207))=0)),AND(LEN(K207)&gt;0,OR(NOT(ISTEXT(K207)),LEN(TRIM(K207))=0)),AND(LEN(L207)&gt;0,OR(NOT(ISTEXT(L207)),LEN(TRIM(L207))=0)),AND(LEN(M207)&gt;0,OR(NOT(ISTEXT(M207)),LEN(TRIM(M207))=0))),"Перевірте текст",IF(OR(AND(LEN(B207)&gt;0,'Налаштування'!J7&lt;&gt;"Готово"),AND(LEN(C207)&gt;0,'Налаштування'!J8&lt;&gt;"Готово"),AND(LEN(D207)&gt;0,'Налаштування'!J9&lt;&gt;"Готово"),AND(LEN(E207)&gt;0,'Налаштування'!J10&lt;&gt;"Готово"),AND(LEN(F207)&gt;0,'Налаштування'!J11&lt;&gt;"Готово"),AND(LEN(G207)&gt;0,'Налаштування'!J12&lt;&gt;"Готово"),AND(LEN(H207)&gt;0,'Налаштування'!J13&lt;&gt;"Готово"),AND(LEN(I207)&gt;0,'Налаштування'!J14&lt;&gt;"Готово"),AND(LEN(J207)&gt;0,'Налаштування'!J15&lt;&gt;"Готово"),AND(LEN(K207)&gt;0,'Налаштування'!J16&lt;&gt;"Готово"),AND(LEN(L207)&gt;0,'Налаштування'!J17&lt;&gt;"Готово"),AND(LEN(M207)&gt;0,'Налаштування'!J18&lt;&gt;"Готово")),"Відділ не налаштовано","Готово"))))</x:f>
      </x:c>
    </x:row>
    <x:row r="208" ht="36" customHeight="1">
      <x:c r="A208" s="14" t="n">
        <x:f>IF('Налаштування'!$C$4&lt;&gt;"Готово","",IF(YEAR(DATE('Налаштування'!$B$4,1,202))='Налаштування'!$B$4,DATE('Налаштування'!$B$4,1,202),""))</x:f>
        <x:v>46224</x:v>
      </x:c>
      <x:c r="B208" s="11"/>
      <x:c r="C208" s="11"/>
      <x:c r="D208" s="11"/>
      <x:c r="E208" s="11"/>
      <x:c r="F208" s="11"/>
      <x:c r="G208" s="11"/>
      <x:c r="H208" s="11"/>
      <x:c r="I208" s="11"/>
      <x:c r="J208" s="11"/>
      <x:c r="K208" s="11"/>
      <x:c r="L208" s="11"/>
      <x:c r="M208" s="11"/>
      <x:c r="N208" s="9" t="str">
        <x:f>IF(COUNTA(B208:M208)=0,"",IF(A208="","Дата поза роком",IF(OR(AND(LEN(B208)&gt;0,OR(NOT(ISTEXT(B208)),LEN(TRIM(B208))=0)),AND(LEN(C208)&gt;0,OR(NOT(ISTEXT(C208)),LEN(TRIM(C208))=0)),AND(LEN(D208)&gt;0,OR(NOT(ISTEXT(D208)),LEN(TRIM(D208))=0)),AND(LEN(E208)&gt;0,OR(NOT(ISTEXT(E208)),LEN(TRIM(E208))=0)),AND(LEN(F208)&gt;0,OR(NOT(ISTEXT(F208)),LEN(TRIM(F208))=0)),AND(LEN(G208)&gt;0,OR(NOT(ISTEXT(G208)),LEN(TRIM(G208))=0)),AND(LEN(H208)&gt;0,OR(NOT(ISTEXT(H208)),LEN(TRIM(H208))=0)),AND(LEN(I208)&gt;0,OR(NOT(ISTEXT(I208)),LEN(TRIM(I208))=0)),AND(LEN(J208)&gt;0,OR(NOT(ISTEXT(J208)),LEN(TRIM(J208))=0)),AND(LEN(K208)&gt;0,OR(NOT(ISTEXT(K208)),LEN(TRIM(K208))=0)),AND(LEN(L208)&gt;0,OR(NOT(ISTEXT(L208)),LEN(TRIM(L208))=0)),AND(LEN(M208)&gt;0,OR(NOT(ISTEXT(M208)),LEN(TRIM(M208))=0))),"Перевірте текст",IF(OR(AND(LEN(B208)&gt;0,'Налаштування'!J7&lt;&gt;"Готово"),AND(LEN(C208)&gt;0,'Налаштування'!J8&lt;&gt;"Готово"),AND(LEN(D208)&gt;0,'Налаштування'!J9&lt;&gt;"Готово"),AND(LEN(E208)&gt;0,'Налаштування'!J10&lt;&gt;"Готово"),AND(LEN(F208)&gt;0,'Налаштування'!J11&lt;&gt;"Готово"),AND(LEN(G208)&gt;0,'Налаштування'!J12&lt;&gt;"Готово"),AND(LEN(H208)&gt;0,'Налаштування'!J13&lt;&gt;"Готово"),AND(LEN(I208)&gt;0,'Налаштування'!J14&lt;&gt;"Готово"),AND(LEN(J208)&gt;0,'Налаштування'!J15&lt;&gt;"Готово"),AND(LEN(K208)&gt;0,'Налаштування'!J16&lt;&gt;"Готово"),AND(LEN(L208)&gt;0,'Налаштування'!J17&lt;&gt;"Готово"),AND(LEN(M208)&gt;0,'Налаштування'!J18&lt;&gt;"Готово")),"Відділ не налаштовано","Готово"))))</x:f>
      </x:c>
    </x:row>
    <x:row r="209" ht="36" customHeight="1">
      <x:c r="A209" s="14" t="n">
        <x:f>IF('Налаштування'!$C$4&lt;&gt;"Готово","",IF(YEAR(DATE('Налаштування'!$B$4,1,203))='Налаштування'!$B$4,DATE('Налаштування'!$B$4,1,203),""))</x:f>
        <x:v>46225</x:v>
      </x:c>
      <x:c r="B209" s="11"/>
      <x:c r="C209" s="11"/>
      <x:c r="D209" s="11"/>
      <x:c r="E209" s="11"/>
      <x:c r="F209" s="11"/>
      <x:c r="G209" s="11"/>
      <x:c r="H209" s="11"/>
      <x:c r="I209" s="11"/>
      <x:c r="J209" s="11"/>
      <x:c r="K209" s="11"/>
      <x:c r="L209" s="11"/>
      <x:c r="M209" s="11"/>
      <x:c r="N209" s="9" t="str">
        <x:f>IF(COUNTA(B209:M209)=0,"",IF(A209="","Дата поза роком",IF(OR(AND(LEN(B209)&gt;0,OR(NOT(ISTEXT(B209)),LEN(TRIM(B209))=0)),AND(LEN(C209)&gt;0,OR(NOT(ISTEXT(C209)),LEN(TRIM(C209))=0)),AND(LEN(D209)&gt;0,OR(NOT(ISTEXT(D209)),LEN(TRIM(D209))=0)),AND(LEN(E209)&gt;0,OR(NOT(ISTEXT(E209)),LEN(TRIM(E209))=0)),AND(LEN(F209)&gt;0,OR(NOT(ISTEXT(F209)),LEN(TRIM(F209))=0)),AND(LEN(G209)&gt;0,OR(NOT(ISTEXT(G209)),LEN(TRIM(G209))=0)),AND(LEN(H209)&gt;0,OR(NOT(ISTEXT(H209)),LEN(TRIM(H209))=0)),AND(LEN(I209)&gt;0,OR(NOT(ISTEXT(I209)),LEN(TRIM(I209))=0)),AND(LEN(J209)&gt;0,OR(NOT(ISTEXT(J209)),LEN(TRIM(J209))=0)),AND(LEN(K209)&gt;0,OR(NOT(ISTEXT(K209)),LEN(TRIM(K209))=0)),AND(LEN(L209)&gt;0,OR(NOT(ISTEXT(L209)),LEN(TRIM(L209))=0)),AND(LEN(M209)&gt;0,OR(NOT(ISTEXT(M209)),LEN(TRIM(M209))=0))),"Перевірте текст",IF(OR(AND(LEN(B209)&gt;0,'Налаштування'!J7&lt;&gt;"Готово"),AND(LEN(C209)&gt;0,'Налаштування'!J8&lt;&gt;"Готово"),AND(LEN(D209)&gt;0,'Налаштування'!J9&lt;&gt;"Готово"),AND(LEN(E209)&gt;0,'Налаштування'!J10&lt;&gt;"Готово"),AND(LEN(F209)&gt;0,'Налаштування'!J11&lt;&gt;"Готово"),AND(LEN(G209)&gt;0,'Налаштування'!J12&lt;&gt;"Готово"),AND(LEN(H209)&gt;0,'Налаштування'!J13&lt;&gt;"Готово"),AND(LEN(I209)&gt;0,'Налаштування'!J14&lt;&gt;"Готово"),AND(LEN(J209)&gt;0,'Налаштування'!J15&lt;&gt;"Готово"),AND(LEN(K209)&gt;0,'Налаштування'!J16&lt;&gt;"Готово"),AND(LEN(L209)&gt;0,'Налаштування'!J17&lt;&gt;"Готово"),AND(LEN(M209)&gt;0,'Налаштування'!J18&lt;&gt;"Готово")),"Відділ не налаштовано","Готово"))))</x:f>
      </x:c>
    </x:row>
    <x:row r="210" ht="36" customHeight="1">
      <x:c r="A210" s="14" t="n">
        <x:f>IF('Налаштування'!$C$4&lt;&gt;"Готово","",IF(YEAR(DATE('Налаштування'!$B$4,1,204))='Налаштування'!$B$4,DATE('Налаштування'!$B$4,1,204),""))</x:f>
        <x:v>46226</x:v>
      </x:c>
      <x:c r="B210" s="11"/>
      <x:c r="C210" s="11"/>
      <x:c r="D210" s="11"/>
      <x:c r="E210" s="11"/>
      <x:c r="F210" s="11"/>
      <x:c r="G210" s="11"/>
      <x:c r="H210" s="11"/>
      <x:c r="I210" s="11"/>
      <x:c r="J210" s="11"/>
      <x:c r="K210" s="11"/>
      <x:c r="L210" s="11"/>
      <x:c r="M210" s="11"/>
      <x:c r="N210" s="9" t="str">
        <x:f>IF(COUNTA(B210:M210)=0,"",IF(A210="","Дата поза роком",IF(OR(AND(LEN(B210)&gt;0,OR(NOT(ISTEXT(B210)),LEN(TRIM(B210))=0)),AND(LEN(C210)&gt;0,OR(NOT(ISTEXT(C210)),LEN(TRIM(C210))=0)),AND(LEN(D210)&gt;0,OR(NOT(ISTEXT(D210)),LEN(TRIM(D210))=0)),AND(LEN(E210)&gt;0,OR(NOT(ISTEXT(E210)),LEN(TRIM(E210))=0)),AND(LEN(F210)&gt;0,OR(NOT(ISTEXT(F210)),LEN(TRIM(F210))=0)),AND(LEN(G210)&gt;0,OR(NOT(ISTEXT(G210)),LEN(TRIM(G210))=0)),AND(LEN(H210)&gt;0,OR(NOT(ISTEXT(H210)),LEN(TRIM(H210))=0)),AND(LEN(I210)&gt;0,OR(NOT(ISTEXT(I210)),LEN(TRIM(I210))=0)),AND(LEN(J210)&gt;0,OR(NOT(ISTEXT(J210)),LEN(TRIM(J210))=0)),AND(LEN(K210)&gt;0,OR(NOT(ISTEXT(K210)),LEN(TRIM(K210))=0)),AND(LEN(L210)&gt;0,OR(NOT(ISTEXT(L210)),LEN(TRIM(L210))=0)),AND(LEN(M210)&gt;0,OR(NOT(ISTEXT(M210)),LEN(TRIM(M210))=0))),"Перевірте текст",IF(OR(AND(LEN(B210)&gt;0,'Налаштування'!J7&lt;&gt;"Готово"),AND(LEN(C210)&gt;0,'Налаштування'!J8&lt;&gt;"Готово"),AND(LEN(D210)&gt;0,'Налаштування'!J9&lt;&gt;"Готово"),AND(LEN(E210)&gt;0,'Налаштування'!J10&lt;&gt;"Готово"),AND(LEN(F210)&gt;0,'Налаштування'!J11&lt;&gt;"Готово"),AND(LEN(G210)&gt;0,'Налаштування'!J12&lt;&gt;"Готово"),AND(LEN(H210)&gt;0,'Налаштування'!J13&lt;&gt;"Готово"),AND(LEN(I210)&gt;0,'Налаштування'!J14&lt;&gt;"Готово"),AND(LEN(J210)&gt;0,'Налаштування'!J15&lt;&gt;"Готово"),AND(LEN(K210)&gt;0,'Налаштування'!J16&lt;&gt;"Готово"),AND(LEN(L210)&gt;0,'Налаштування'!J17&lt;&gt;"Готово"),AND(LEN(M210)&gt;0,'Налаштування'!J18&lt;&gt;"Готово")),"Відділ не налаштовано","Готово"))))</x:f>
      </x:c>
    </x:row>
    <x:row r="211" ht="36" customHeight="1">
      <x:c r="A211" s="14" t="n">
        <x:f>IF('Налаштування'!$C$4&lt;&gt;"Готово","",IF(YEAR(DATE('Налаштування'!$B$4,1,205))='Налаштування'!$B$4,DATE('Налаштування'!$B$4,1,205),""))</x:f>
        <x:v>46227</x:v>
      </x:c>
      <x:c r="B211" s="11"/>
      <x:c r="C211" s="11"/>
      <x:c r="D211" s="11"/>
      <x:c r="E211" s="11"/>
      <x:c r="F211" s="11"/>
      <x:c r="G211" s="11"/>
      <x:c r="H211" s="11"/>
      <x:c r="I211" s="11"/>
      <x:c r="J211" s="11"/>
      <x:c r="K211" s="11"/>
      <x:c r="L211" s="11"/>
      <x:c r="M211" s="11"/>
      <x:c r="N211" s="9" t="str">
        <x:f>IF(COUNTA(B211:M211)=0,"",IF(A211="","Дата поза роком",IF(OR(AND(LEN(B211)&gt;0,OR(NOT(ISTEXT(B211)),LEN(TRIM(B211))=0)),AND(LEN(C211)&gt;0,OR(NOT(ISTEXT(C211)),LEN(TRIM(C211))=0)),AND(LEN(D211)&gt;0,OR(NOT(ISTEXT(D211)),LEN(TRIM(D211))=0)),AND(LEN(E211)&gt;0,OR(NOT(ISTEXT(E211)),LEN(TRIM(E211))=0)),AND(LEN(F211)&gt;0,OR(NOT(ISTEXT(F211)),LEN(TRIM(F211))=0)),AND(LEN(G211)&gt;0,OR(NOT(ISTEXT(G211)),LEN(TRIM(G211))=0)),AND(LEN(H211)&gt;0,OR(NOT(ISTEXT(H211)),LEN(TRIM(H211))=0)),AND(LEN(I211)&gt;0,OR(NOT(ISTEXT(I211)),LEN(TRIM(I211))=0)),AND(LEN(J211)&gt;0,OR(NOT(ISTEXT(J211)),LEN(TRIM(J211))=0)),AND(LEN(K211)&gt;0,OR(NOT(ISTEXT(K211)),LEN(TRIM(K211))=0)),AND(LEN(L211)&gt;0,OR(NOT(ISTEXT(L211)),LEN(TRIM(L211))=0)),AND(LEN(M211)&gt;0,OR(NOT(ISTEXT(M211)),LEN(TRIM(M211))=0))),"Перевірте текст",IF(OR(AND(LEN(B211)&gt;0,'Налаштування'!J7&lt;&gt;"Готово"),AND(LEN(C211)&gt;0,'Налаштування'!J8&lt;&gt;"Готово"),AND(LEN(D211)&gt;0,'Налаштування'!J9&lt;&gt;"Готово"),AND(LEN(E211)&gt;0,'Налаштування'!J10&lt;&gt;"Готово"),AND(LEN(F211)&gt;0,'Налаштування'!J11&lt;&gt;"Готово"),AND(LEN(G211)&gt;0,'Налаштування'!J12&lt;&gt;"Готово"),AND(LEN(H211)&gt;0,'Налаштування'!J13&lt;&gt;"Готово"),AND(LEN(I211)&gt;0,'Налаштування'!J14&lt;&gt;"Готово"),AND(LEN(J211)&gt;0,'Налаштування'!J15&lt;&gt;"Готово"),AND(LEN(K211)&gt;0,'Налаштування'!J16&lt;&gt;"Готово"),AND(LEN(L211)&gt;0,'Налаштування'!J17&lt;&gt;"Готово"),AND(LEN(M211)&gt;0,'Налаштування'!J18&lt;&gt;"Готово")),"Відділ не налаштовано","Готово"))))</x:f>
      </x:c>
    </x:row>
    <x:row r="212" ht="36" customHeight="1">
      <x:c r="A212" s="14" t="n">
        <x:f>IF('Налаштування'!$C$4&lt;&gt;"Готово","",IF(YEAR(DATE('Налаштування'!$B$4,1,206))='Налаштування'!$B$4,DATE('Налаштування'!$B$4,1,206),""))</x:f>
        <x:v>46228</x:v>
      </x:c>
      <x:c r="B212" s="11"/>
      <x:c r="C212" s="11"/>
      <x:c r="D212" s="11"/>
      <x:c r="E212" s="11"/>
      <x:c r="F212" s="11"/>
      <x:c r="G212" s="11"/>
      <x:c r="H212" s="11"/>
      <x:c r="I212" s="11"/>
      <x:c r="J212" s="11"/>
      <x:c r="K212" s="11"/>
      <x:c r="L212" s="11"/>
      <x:c r="M212" s="11"/>
      <x:c r="N212" s="9" t="str">
        <x:f>IF(COUNTA(B212:M212)=0,"",IF(A212="","Дата поза роком",IF(OR(AND(LEN(B212)&gt;0,OR(NOT(ISTEXT(B212)),LEN(TRIM(B212))=0)),AND(LEN(C212)&gt;0,OR(NOT(ISTEXT(C212)),LEN(TRIM(C212))=0)),AND(LEN(D212)&gt;0,OR(NOT(ISTEXT(D212)),LEN(TRIM(D212))=0)),AND(LEN(E212)&gt;0,OR(NOT(ISTEXT(E212)),LEN(TRIM(E212))=0)),AND(LEN(F212)&gt;0,OR(NOT(ISTEXT(F212)),LEN(TRIM(F212))=0)),AND(LEN(G212)&gt;0,OR(NOT(ISTEXT(G212)),LEN(TRIM(G212))=0)),AND(LEN(H212)&gt;0,OR(NOT(ISTEXT(H212)),LEN(TRIM(H212))=0)),AND(LEN(I212)&gt;0,OR(NOT(ISTEXT(I212)),LEN(TRIM(I212))=0)),AND(LEN(J212)&gt;0,OR(NOT(ISTEXT(J212)),LEN(TRIM(J212))=0)),AND(LEN(K212)&gt;0,OR(NOT(ISTEXT(K212)),LEN(TRIM(K212))=0)),AND(LEN(L212)&gt;0,OR(NOT(ISTEXT(L212)),LEN(TRIM(L212))=0)),AND(LEN(M212)&gt;0,OR(NOT(ISTEXT(M212)),LEN(TRIM(M212))=0))),"Перевірте текст",IF(OR(AND(LEN(B212)&gt;0,'Налаштування'!J7&lt;&gt;"Готово"),AND(LEN(C212)&gt;0,'Налаштування'!J8&lt;&gt;"Готово"),AND(LEN(D212)&gt;0,'Налаштування'!J9&lt;&gt;"Готово"),AND(LEN(E212)&gt;0,'Налаштування'!J10&lt;&gt;"Готово"),AND(LEN(F212)&gt;0,'Налаштування'!J11&lt;&gt;"Готово"),AND(LEN(G212)&gt;0,'Налаштування'!J12&lt;&gt;"Готово"),AND(LEN(H212)&gt;0,'Налаштування'!J13&lt;&gt;"Готово"),AND(LEN(I212)&gt;0,'Налаштування'!J14&lt;&gt;"Готово"),AND(LEN(J212)&gt;0,'Налаштування'!J15&lt;&gt;"Готово"),AND(LEN(K212)&gt;0,'Налаштування'!J16&lt;&gt;"Готово"),AND(LEN(L212)&gt;0,'Налаштування'!J17&lt;&gt;"Готово"),AND(LEN(M212)&gt;0,'Налаштування'!J18&lt;&gt;"Готово")),"Відділ не налаштовано","Готово"))))</x:f>
      </x:c>
    </x:row>
    <x:row r="213" ht="36" customHeight="1">
      <x:c r="A213" s="14" t="n">
        <x:f>IF('Налаштування'!$C$4&lt;&gt;"Готово","",IF(YEAR(DATE('Налаштування'!$B$4,1,207))='Налаштування'!$B$4,DATE('Налаштування'!$B$4,1,207),""))</x:f>
        <x:v>46229</x:v>
      </x:c>
      <x:c r="B213" s="11"/>
      <x:c r="C213" s="11"/>
      <x:c r="D213" s="11"/>
      <x:c r="E213" s="11"/>
      <x:c r="F213" s="11"/>
      <x:c r="G213" s="11"/>
      <x:c r="H213" s="11"/>
      <x:c r="I213" s="11"/>
      <x:c r="J213" s="11"/>
      <x:c r="K213" s="11"/>
      <x:c r="L213" s="11"/>
      <x:c r="M213" s="11"/>
      <x:c r="N213" s="9" t="str">
        <x:f>IF(COUNTA(B213:M213)=0,"",IF(A213="","Дата поза роком",IF(OR(AND(LEN(B213)&gt;0,OR(NOT(ISTEXT(B213)),LEN(TRIM(B213))=0)),AND(LEN(C213)&gt;0,OR(NOT(ISTEXT(C213)),LEN(TRIM(C213))=0)),AND(LEN(D213)&gt;0,OR(NOT(ISTEXT(D213)),LEN(TRIM(D213))=0)),AND(LEN(E213)&gt;0,OR(NOT(ISTEXT(E213)),LEN(TRIM(E213))=0)),AND(LEN(F213)&gt;0,OR(NOT(ISTEXT(F213)),LEN(TRIM(F213))=0)),AND(LEN(G213)&gt;0,OR(NOT(ISTEXT(G213)),LEN(TRIM(G213))=0)),AND(LEN(H213)&gt;0,OR(NOT(ISTEXT(H213)),LEN(TRIM(H213))=0)),AND(LEN(I213)&gt;0,OR(NOT(ISTEXT(I213)),LEN(TRIM(I213))=0)),AND(LEN(J213)&gt;0,OR(NOT(ISTEXT(J213)),LEN(TRIM(J213))=0)),AND(LEN(K213)&gt;0,OR(NOT(ISTEXT(K213)),LEN(TRIM(K213))=0)),AND(LEN(L213)&gt;0,OR(NOT(ISTEXT(L213)),LEN(TRIM(L213))=0)),AND(LEN(M213)&gt;0,OR(NOT(ISTEXT(M213)),LEN(TRIM(M213))=0))),"Перевірте текст",IF(OR(AND(LEN(B213)&gt;0,'Налаштування'!J7&lt;&gt;"Готово"),AND(LEN(C213)&gt;0,'Налаштування'!J8&lt;&gt;"Готово"),AND(LEN(D213)&gt;0,'Налаштування'!J9&lt;&gt;"Готово"),AND(LEN(E213)&gt;0,'Налаштування'!J10&lt;&gt;"Готово"),AND(LEN(F213)&gt;0,'Налаштування'!J11&lt;&gt;"Готово"),AND(LEN(G213)&gt;0,'Налаштування'!J12&lt;&gt;"Готово"),AND(LEN(H213)&gt;0,'Налаштування'!J13&lt;&gt;"Готово"),AND(LEN(I213)&gt;0,'Налаштування'!J14&lt;&gt;"Готово"),AND(LEN(J213)&gt;0,'Налаштування'!J15&lt;&gt;"Готово"),AND(LEN(K213)&gt;0,'Налаштування'!J16&lt;&gt;"Готово"),AND(LEN(L213)&gt;0,'Налаштування'!J17&lt;&gt;"Готово"),AND(LEN(M213)&gt;0,'Налаштування'!J18&lt;&gt;"Готово")),"Відділ не налаштовано","Готово"))))</x:f>
      </x:c>
    </x:row>
    <x:row r="214" ht="36" customHeight="1">
      <x:c r="A214" s="14" t="n">
        <x:f>IF('Налаштування'!$C$4&lt;&gt;"Готово","",IF(YEAR(DATE('Налаштування'!$B$4,1,208))='Налаштування'!$B$4,DATE('Налаштування'!$B$4,1,208),""))</x:f>
        <x:v>46230</x:v>
      </x:c>
      <x:c r="B214" s="11"/>
      <x:c r="C214" s="11"/>
      <x:c r="D214" s="11"/>
      <x:c r="E214" s="11"/>
      <x:c r="F214" s="11"/>
      <x:c r="G214" s="11"/>
      <x:c r="H214" s="11"/>
      <x:c r="I214" s="11"/>
      <x:c r="J214" s="11"/>
      <x:c r="K214" s="11"/>
      <x:c r="L214" s="11"/>
      <x:c r="M214" s="11"/>
      <x:c r="N214" s="9" t="str">
        <x:f>IF(COUNTA(B214:M214)=0,"",IF(A214="","Дата поза роком",IF(OR(AND(LEN(B214)&gt;0,OR(NOT(ISTEXT(B214)),LEN(TRIM(B214))=0)),AND(LEN(C214)&gt;0,OR(NOT(ISTEXT(C214)),LEN(TRIM(C214))=0)),AND(LEN(D214)&gt;0,OR(NOT(ISTEXT(D214)),LEN(TRIM(D214))=0)),AND(LEN(E214)&gt;0,OR(NOT(ISTEXT(E214)),LEN(TRIM(E214))=0)),AND(LEN(F214)&gt;0,OR(NOT(ISTEXT(F214)),LEN(TRIM(F214))=0)),AND(LEN(G214)&gt;0,OR(NOT(ISTEXT(G214)),LEN(TRIM(G214))=0)),AND(LEN(H214)&gt;0,OR(NOT(ISTEXT(H214)),LEN(TRIM(H214))=0)),AND(LEN(I214)&gt;0,OR(NOT(ISTEXT(I214)),LEN(TRIM(I214))=0)),AND(LEN(J214)&gt;0,OR(NOT(ISTEXT(J214)),LEN(TRIM(J214))=0)),AND(LEN(K214)&gt;0,OR(NOT(ISTEXT(K214)),LEN(TRIM(K214))=0)),AND(LEN(L214)&gt;0,OR(NOT(ISTEXT(L214)),LEN(TRIM(L214))=0)),AND(LEN(M214)&gt;0,OR(NOT(ISTEXT(M214)),LEN(TRIM(M214))=0))),"Перевірте текст",IF(OR(AND(LEN(B214)&gt;0,'Налаштування'!J7&lt;&gt;"Готово"),AND(LEN(C214)&gt;0,'Налаштування'!J8&lt;&gt;"Готово"),AND(LEN(D214)&gt;0,'Налаштування'!J9&lt;&gt;"Готово"),AND(LEN(E214)&gt;0,'Налаштування'!J10&lt;&gt;"Готово"),AND(LEN(F214)&gt;0,'Налаштування'!J11&lt;&gt;"Готово"),AND(LEN(G214)&gt;0,'Налаштування'!J12&lt;&gt;"Готово"),AND(LEN(H214)&gt;0,'Налаштування'!J13&lt;&gt;"Готово"),AND(LEN(I214)&gt;0,'Налаштування'!J14&lt;&gt;"Готово"),AND(LEN(J214)&gt;0,'Налаштування'!J15&lt;&gt;"Готово"),AND(LEN(K214)&gt;0,'Налаштування'!J16&lt;&gt;"Готово"),AND(LEN(L214)&gt;0,'Налаштування'!J17&lt;&gt;"Готово"),AND(LEN(M214)&gt;0,'Налаштування'!J18&lt;&gt;"Готово")),"Відділ не налаштовано","Готово"))))</x:f>
      </x:c>
    </x:row>
    <x:row r="215" ht="36" customHeight="1">
      <x:c r="A215" s="14" t="n">
        <x:f>IF('Налаштування'!$C$4&lt;&gt;"Готово","",IF(YEAR(DATE('Налаштування'!$B$4,1,209))='Налаштування'!$B$4,DATE('Налаштування'!$B$4,1,209),""))</x:f>
        <x:v>46231</x:v>
      </x:c>
      <x:c r="B215" s="11"/>
      <x:c r="C215" s="11"/>
      <x:c r="D215" s="11"/>
      <x:c r="E215" s="11"/>
      <x:c r="F215" s="11"/>
      <x:c r="G215" s="11"/>
      <x:c r="H215" s="11"/>
      <x:c r="I215" s="11"/>
      <x:c r="J215" s="11"/>
      <x:c r="K215" s="11"/>
      <x:c r="L215" s="11"/>
      <x:c r="M215" s="11"/>
      <x:c r="N215" s="9" t="str">
        <x:f>IF(COUNTA(B215:M215)=0,"",IF(A215="","Дата поза роком",IF(OR(AND(LEN(B215)&gt;0,OR(NOT(ISTEXT(B215)),LEN(TRIM(B215))=0)),AND(LEN(C215)&gt;0,OR(NOT(ISTEXT(C215)),LEN(TRIM(C215))=0)),AND(LEN(D215)&gt;0,OR(NOT(ISTEXT(D215)),LEN(TRIM(D215))=0)),AND(LEN(E215)&gt;0,OR(NOT(ISTEXT(E215)),LEN(TRIM(E215))=0)),AND(LEN(F215)&gt;0,OR(NOT(ISTEXT(F215)),LEN(TRIM(F215))=0)),AND(LEN(G215)&gt;0,OR(NOT(ISTEXT(G215)),LEN(TRIM(G215))=0)),AND(LEN(H215)&gt;0,OR(NOT(ISTEXT(H215)),LEN(TRIM(H215))=0)),AND(LEN(I215)&gt;0,OR(NOT(ISTEXT(I215)),LEN(TRIM(I215))=0)),AND(LEN(J215)&gt;0,OR(NOT(ISTEXT(J215)),LEN(TRIM(J215))=0)),AND(LEN(K215)&gt;0,OR(NOT(ISTEXT(K215)),LEN(TRIM(K215))=0)),AND(LEN(L215)&gt;0,OR(NOT(ISTEXT(L215)),LEN(TRIM(L215))=0)),AND(LEN(M215)&gt;0,OR(NOT(ISTEXT(M215)),LEN(TRIM(M215))=0))),"Перевірте текст",IF(OR(AND(LEN(B215)&gt;0,'Налаштування'!J7&lt;&gt;"Готово"),AND(LEN(C215)&gt;0,'Налаштування'!J8&lt;&gt;"Готово"),AND(LEN(D215)&gt;0,'Налаштування'!J9&lt;&gt;"Готово"),AND(LEN(E215)&gt;0,'Налаштування'!J10&lt;&gt;"Готово"),AND(LEN(F215)&gt;0,'Налаштування'!J11&lt;&gt;"Готово"),AND(LEN(G215)&gt;0,'Налаштування'!J12&lt;&gt;"Готово"),AND(LEN(H215)&gt;0,'Налаштування'!J13&lt;&gt;"Готово"),AND(LEN(I215)&gt;0,'Налаштування'!J14&lt;&gt;"Готово"),AND(LEN(J215)&gt;0,'Налаштування'!J15&lt;&gt;"Готово"),AND(LEN(K215)&gt;0,'Налаштування'!J16&lt;&gt;"Готово"),AND(LEN(L215)&gt;0,'Налаштування'!J17&lt;&gt;"Готово"),AND(LEN(M215)&gt;0,'Налаштування'!J18&lt;&gt;"Готово")),"Відділ не налаштовано","Готово"))))</x:f>
      </x:c>
    </x:row>
    <x:row r="216" ht="36" customHeight="1">
      <x:c r="A216" s="14" t="n">
        <x:f>IF('Налаштування'!$C$4&lt;&gt;"Готово","",IF(YEAR(DATE('Налаштування'!$B$4,1,210))='Налаштування'!$B$4,DATE('Налаштування'!$B$4,1,210),""))</x:f>
        <x:v>46232</x:v>
      </x:c>
      <x:c r="B216" s="11"/>
      <x:c r="C216" s="11"/>
      <x:c r="D216" s="11"/>
      <x:c r="E216" s="11"/>
      <x:c r="F216" s="11"/>
      <x:c r="G216" s="11"/>
      <x:c r="H216" s="11"/>
      <x:c r="I216" s="11"/>
      <x:c r="J216" s="11"/>
      <x:c r="K216" s="11"/>
      <x:c r="L216" s="11"/>
      <x:c r="M216" s="11"/>
      <x:c r="N216" s="9" t="str">
        <x:f>IF(COUNTA(B216:M216)=0,"",IF(A216="","Дата поза роком",IF(OR(AND(LEN(B216)&gt;0,OR(NOT(ISTEXT(B216)),LEN(TRIM(B216))=0)),AND(LEN(C216)&gt;0,OR(NOT(ISTEXT(C216)),LEN(TRIM(C216))=0)),AND(LEN(D216)&gt;0,OR(NOT(ISTEXT(D216)),LEN(TRIM(D216))=0)),AND(LEN(E216)&gt;0,OR(NOT(ISTEXT(E216)),LEN(TRIM(E216))=0)),AND(LEN(F216)&gt;0,OR(NOT(ISTEXT(F216)),LEN(TRIM(F216))=0)),AND(LEN(G216)&gt;0,OR(NOT(ISTEXT(G216)),LEN(TRIM(G216))=0)),AND(LEN(H216)&gt;0,OR(NOT(ISTEXT(H216)),LEN(TRIM(H216))=0)),AND(LEN(I216)&gt;0,OR(NOT(ISTEXT(I216)),LEN(TRIM(I216))=0)),AND(LEN(J216)&gt;0,OR(NOT(ISTEXT(J216)),LEN(TRIM(J216))=0)),AND(LEN(K216)&gt;0,OR(NOT(ISTEXT(K216)),LEN(TRIM(K216))=0)),AND(LEN(L216)&gt;0,OR(NOT(ISTEXT(L216)),LEN(TRIM(L216))=0)),AND(LEN(M216)&gt;0,OR(NOT(ISTEXT(M216)),LEN(TRIM(M216))=0))),"Перевірте текст",IF(OR(AND(LEN(B216)&gt;0,'Налаштування'!J7&lt;&gt;"Готово"),AND(LEN(C216)&gt;0,'Налаштування'!J8&lt;&gt;"Готово"),AND(LEN(D216)&gt;0,'Налаштування'!J9&lt;&gt;"Готово"),AND(LEN(E216)&gt;0,'Налаштування'!J10&lt;&gt;"Готово"),AND(LEN(F216)&gt;0,'Налаштування'!J11&lt;&gt;"Готово"),AND(LEN(G216)&gt;0,'Налаштування'!J12&lt;&gt;"Готово"),AND(LEN(H216)&gt;0,'Налаштування'!J13&lt;&gt;"Готово"),AND(LEN(I216)&gt;0,'Налаштування'!J14&lt;&gt;"Готово"),AND(LEN(J216)&gt;0,'Налаштування'!J15&lt;&gt;"Готово"),AND(LEN(K216)&gt;0,'Налаштування'!J16&lt;&gt;"Готово"),AND(LEN(L216)&gt;0,'Налаштування'!J17&lt;&gt;"Готово"),AND(LEN(M216)&gt;0,'Налаштування'!J18&lt;&gt;"Готово")),"Відділ не налаштовано","Готово"))))</x:f>
      </x:c>
    </x:row>
    <x:row r="217" ht="36" customHeight="1">
      <x:c r="A217" s="14" t="n">
        <x:f>IF('Налаштування'!$C$4&lt;&gt;"Готово","",IF(YEAR(DATE('Налаштування'!$B$4,1,211))='Налаштування'!$B$4,DATE('Налаштування'!$B$4,1,211),""))</x:f>
        <x:v>46233</x:v>
      </x:c>
      <x:c r="B217" s="11"/>
      <x:c r="C217" s="11"/>
      <x:c r="D217" s="11"/>
      <x:c r="E217" s="11"/>
      <x:c r="F217" s="11"/>
      <x:c r="G217" s="11"/>
      <x:c r="H217" s="11"/>
      <x:c r="I217" s="11"/>
      <x:c r="J217" s="11"/>
      <x:c r="K217" s="11"/>
      <x:c r="L217" s="11"/>
      <x:c r="M217" s="11"/>
      <x:c r="N217" s="9" t="str">
        <x:f>IF(COUNTA(B217:M217)=0,"",IF(A217="","Дата поза роком",IF(OR(AND(LEN(B217)&gt;0,OR(NOT(ISTEXT(B217)),LEN(TRIM(B217))=0)),AND(LEN(C217)&gt;0,OR(NOT(ISTEXT(C217)),LEN(TRIM(C217))=0)),AND(LEN(D217)&gt;0,OR(NOT(ISTEXT(D217)),LEN(TRIM(D217))=0)),AND(LEN(E217)&gt;0,OR(NOT(ISTEXT(E217)),LEN(TRIM(E217))=0)),AND(LEN(F217)&gt;0,OR(NOT(ISTEXT(F217)),LEN(TRIM(F217))=0)),AND(LEN(G217)&gt;0,OR(NOT(ISTEXT(G217)),LEN(TRIM(G217))=0)),AND(LEN(H217)&gt;0,OR(NOT(ISTEXT(H217)),LEN(TRIM(H217))=0)),AND(LEN(I217)&gt;0,OR(NOT(ISTEXT(I217)),LEN(TRIM(I217))=0)),AND(LEN(J217)&gt;0,OR(NOT(ISTEXT(J217)),LEN(TRIM(J217))=0)),AND(LEN(K217)&gt;0,OR(NOT(ISTEXT(K217)),LEN(TRIM(K217))=0)),AND(LEN(L217)&gt;0,OR(NOT(ISTEXT(L217)),LEN(TRIM(L217))=0)),AND(LEN(M217)&gt;0,OR(NOT(ISTEXT(M217)),LEN(TRIM(M217))=0))),"Перевірте текст",IF(OR(AND(LEN(B217)&gt;0,'Налаштування'!J7&lt;&gt;"Готово"),AND(LEN(C217)&gt;0,'Налаштування'!J8&lt;&gt;"Готово"),AND(LEN(D217)&gt;0,'Налаштування'!J9&lt;&gt;"Готово"),AND(LEN(E217)&gt;0,'Налаштування'!J10&lt;&gt;"Готово"),AND(LEN(F217)&gt;0,'Налаштування'!J11&lt;&gt;"Готово"),AND(LEN(G217)&gt;0,'Налаштування'!J12&lt;&gt;"Готово"),AND(LEN(H217)&gt;0,'Налаштування'!J13&lt;&gt;"Готово"),AND(LEN(I217)&gt;0,'Налаштування'!J14&lt;&gt;"Готово"),AND(LEN(J217)&gt;0,'Налаштування'!J15&lt;&gt;"Готово"),AND(LEN(K217)&gt;0,'Налаштування'!J16&lt;&gt;"Готово"),AND(LEN(L217)&gt;0,'Налаштування'!J17&lt;&gt;"Готово"),AND(LEN(M217)&gt;0,'Налаштування'!J18&lt;&gt;"Готово")),"Відділ не налаштовано","Готово"))))</x:f>
      </x:c>
    </x:row>
    <x:row r="218" ht="36" customHeight="1">
      <x:c r="A218" s="14" t="n">
        <x:f>IF('Налаштування'!$C$4&lt;&gt;"Готово","",IF(YEAR(DATE('Налаштування'!$B$4,1,212))='Налаштування'!$B$4,DATE('Налаштування'!$B$4,1,212),""))</x:f>
        <x:v>46234</x:v>
      </x:c>
      <x:c r="B218" s="11"/>
      <x:c r="C218" s="11"/>
      <x:c r="D218" s="11"/>
      <x:c r="E218" s="11"/>
      <x:c r="F218" s="11"/>
      <x:c r="G218" s="11"/>
      <x:c r="H218" s="11"/>
      <x:c r="I218" s="11"/>
      <x:c r="J218" s="11"/>
      <x:c r="K218" s="11"/>
      <x:c r="L218" s="11"/>
      <x:c r="M218" s="11"/>
      <x:c r="N218" s="9" t="str">
        <x:f>IF(COUNTA(B218:M218)=0,"",IF(A218="","Дата поза роком",IF(OR(AND(LEN(B218)&gt;0,OR(NOT(ISTEXT(B218)),LEN(TRIM(B218))=0)),AND(LEN(C218)&gt;0,OR(NOT(ISTEXT(C218)),LEN(TRIM(C218))=0)),AND(LEN(D218)&gt;0,OR(NOT(ISTEXT(D218)),LEN(TRIM(D218))=0)),AND(LEN(E218)&gt;0,OR(NOT(ISTEXT(E218)),LEN(TRIM(E218))=0)),AND(LEN(F218)&gt;0,OR(NOT(ISTEXT(F218)),LEN(TRIM(F218))=0)),AND(LEN(G218)&gt;0,OR(NOT(ISTEXT(G218)),LEN(TRIM(G218))=0)),AND(LEN(H218)&gt;0,OR(NOT(ISTEXT(H218)),LEN(TRIM(H218))=0)),AND(LEN(I218)&gt;0,OR(NOT(ISTEXT(I218)),LEN(TRIM(I218))=0)),AND(LEN(J218)&gt;0,OR(NOT(ISTEXT(J218)),LEN(TRIM(J218))=0)),AND(LEN(K218)&gt;0,OR(NOT(ISTEXT(K218)),LEN(TRIM(K218))=0)),AND(LEN(L218)&gt;0,OR(NOT(ISTEXT(L218)),LEN(TRIM(L218))=0)),AND(LEN(M218)&gt;0,OR(NOT(ISTEXT(M218)),LEN(TRIM(M218))=0))),"Перевірте текст",IF(OR(AND(LEN(B218)&gt;0,'Налаштування'!J7&lt;&gt;"Готово"),AND(LEN(C218)&gt;0,'Налаштування'!J8&lt;&gt;"Готово"),AND(LEN(D218)&gt;0,'Налаштування'!J9&lt;&gt;"Готово"),AND(LEN(E218)&gt;0,'Налаштування'!J10&lt;&gt;"Готово"),AND(LEN(F218)&gt;0,'Налаштування'!J11&lt;&gt;"Готово"),AND(LEN(G218)&gt;0,'Налаштування'!J12&lt;&gt;"Готово"),AND(LEN(H218)&gt;0,'Налаштування'!J13&lt;&gt;"Готово"),AND(LEN(I218)&gt;0,'Налаштування'!J14&lt;&gt;"Готово"),AND(LEN(J218)&gt;0,'Налаштування'!J15&lt;&gt;"Готово"),AND(LEN(K218)&gt;0,'Налаштування'!J16&lt;&gt;"Готово"),AND(LEN(L218)&gt;0,'Налаштування'!J17&lt;&gt;"Готово"),AND(LEN(M218)&gt;0,'Налаштування'!J18&lt;&gt;"Готово")),"Відділ не налаштовано","Готово"))))</x:f>
      </x:c>
    </x:row>
    <x:row r="219" ht="36" customHeight="1">
      <x:c r="A219" s="14" t="n">
        <x:f>IF('Налаштування'!$C$4&lt;&gt;"Готово","",IF(YEAR(DATE('Налаштування'!$B$4,1,213))='Налаштування'!$B$4,DATE('Налаштування'!$B$4,1,213),""))</x:f>
        <x:v>46235</x:v>
      </x:c>
      <x:c r="B219" s="11"/>
      <x:c r="C219" s="11"/>
      <x:c r="D219" s="11"/>
      <x:c r="E219" s="11"/>
      <x:c r="F219" s="11"/>
      <x:c r="G219" s="11"/>
      <x:c r="H219" s="11"/>
      <x:c r="I219" s="11"/>
      <x:c r="J219" s="11"/>
      <x:c r="K219" s="11"/>
      <x:c r="L219" s="11"/>
      <x:c r="M219" s="11"/>
      <x:c r="N219" s="9" t="str">
        <x:f>IF(COUNTA(B219:M219)=0,"",IF(A219="","Дата поза роком",IF(OR(AND(LEN(B219)&gt;0,OR(NOT(ISTEXT(B219)),LEN(TRIM(B219))=0)),AND(LEN(C219)&gt;0,OR(NOT(ISTEXT(C219)),LEN(TRIM(C219))=0)),AND(LEN(D219)&gt;0,OR(NOT(ISTEXT(D219)),LEN(TRIM(D219))=0)),AND(LEN(E219)&gt;0,OR(NOT(ISTEXT(E219)),LEN(TRIM(E219))=0)),AND(LEN(F219)&gt;0,OR(NOT(ISTEXT(F219)),LEN(TRIM(F219))=0)),AND(LEN(G219)&gt;0,OR(NOT(ISTEXT(G219)),LEN(TRIM(G219))=0)),AND(LEN(H219)&gt;0,OR(NOT(ISTEXT(H219)),LEN(TRIM(H219))=0)),AND(LEN(I219)&gt;0,OR(NOT(ISTEXT(I219)),LEN(TRIM(I219))=0)),AND(LEN(J219)&gt;0,OR(NOT(ISTEXT(J219)),LEN(TRIM(J219))=0)),AND(LEN(K219)&gt;0,OR(NOT(ISTEXT(K219)),LEN(TRIM(K219))=0)),AND(LEN(L219)&gt;0,OR(NOT(ISTEXT(L219)),LEN(TRIM(L219))=0)),AND(LEN(M219)&gt;0,OR(NOT(ISTEXT(M219)),LEN(TRIM(M219))=0))),"Перевірте текст",IF(OR(AND(LEN(B219)&gt;0,'Налаштування'!J7&lt;&gt;"Готово"),AND(LEN(C219)&gt;0,'Налаштування'!J8&lt;&gt;"Готово"),AND(LEN(D219)&gt;0,'Налаштування'!J9&lt;&gt;"Готово"),AND(LEN(E219)&gt;0,'Налаштування'!J10&lt;&gt;"Готово"),AND(LEN(F219)&gt;0,'Налаштування'!J11&lt;&gt;"Готово"),AND(LEN(G219)&gt;0,'Налаштування'!J12&lt;&gt;"Готово"),AND(LEN(H219)&gt;0,'Налаштування'!J13&lt;&gt;"Готово"),AND(LEN(I219)&gt;0,'Налаштування'!J14&lt;&gt;"Готово"),AND(LEN(J219)&gt;0,'Налаштування'!J15&lt;&gt;"Готово"),AND(LEN(K219)&gt;0,'Налаштування'!J16&lt;&gt;"Готово"),AND(LEN(L219)&gt;0,'Налаштування'!J17&lt;&gt;"Готово"),AND(LEN(M219)&gt;0,'Налаштування'!J18&lt;&gt;"Готово")),"Відділ не налаштовано","Готово"))))</x:f>
      </x:c>
    </x:row>
    <x:row r="220" ht="36" customHeight="1">
      <x:c r="A220" s="14" t="n">
        <x:f>IF('Налаштування'!$C$4&lt;&gt;"Готово","",IF(YEAR(DATE('Налаштування'!$B$4,1,214))='Налаштування'!$B$4,DATE('Налаштування'!$B$4,1,214),""))</x:f>
        <x:v>46236</x:v>
      </x:c>
      <x:c r="B220" s="11"/>
      <x:c r="C220" s="11"/>
      <x:c r="D220" s="11"/>
      <x:c r="E220" s="11"/>
      <x:c r="F220" s="11"/>
      <x:c r="G220" s="11"/>
      <x:c r="H220" s="11"/>
      <x:c r="I220" s="11"/>
      <x:c r="J220" s="11"/>
      <x:c r="K220" s="11"/>
      <x:c r="L220" s="11"/>
      <x:c r="M220" s="11"/>
      <x:c r="N220" s="9" t="str">
        <x:f>IF(COUNTA(B220:M220)=0,"",IF(A220="","Дата поза роком",IF(OR(AND(LEN(B220)&gt;0,OR(NOT(ISTEXT(B220)),LEN(TRIM(B220))=0)),AND(LEN(C220)&gt;0,OR(NOT(ISTEXT(C220)),LEN(TRIM(C220))=0)),AND(LEN(D220)&gt;0,OR(NOT(ISTEXT(D220)),LEN(TRIM(D220))=0)),AND(LEN(E220)&gt;0,OR(NOT(ISTEXT(E220)),LEN(TRIM(E220))=0)),AND(LEN(F220)&gt;0,OR(NOT(ISTEXT(F220)),LEN(TRIM(F220))=0)),AND(LEN(G220)&gt;0,OR(NOT(ISTEXT(G220)),LEN(TRIM(G220))=0)),AND(LEN(H220)&gt;0,OR(NOT(ISTEXT(H220)),LEN(TRIM(H220))=0)),AND(LEN(I220)&gt;0,OR(NOT(ISTEXT(I220)),LEN(TRIM(I220))=0)),AND(LEN(J220)&gt;0,OR(NOT(ISTEXT(J220)),LEN(TRIM(J220))=0)),AND(LEN(K220)&gt;0,OR(NOT(ISTEXT(K220)),LEN(TRIM(K220))=0)),AND(LEN(L220)&gt;0,OR(NOT(ISTEXT(L220)),LEN(TRIM(L220))=0)),AND(LEN(M220)&gt;0,OR(NOT(ISTEXT(M220)),LEN(TRIM(M220))=0))),"Перевірте текст",IF(OR(AND(LEN(B220)&gt;0,'Налаштування'!J7&lt;&gt;"Готово"),AND(LEN(C220)&gt;0,'Налаштування'!J8&lt;&gt;"Готово"),AND(LEN(D220)&gt;0,'Налаштування'!J9&lt;&gt;"Готово"),AND(LEN(E220)&gt;0,'Налаштування'!J10&lt;&gt;"Готово"),AND(LEN(F220)&gt;0,'Налаштування'!J11&lt;&gt;"Готово"),AND(LEN(G220)&gt;0,'Налаштування'!J12&lt;&gt;"Готово"),AND(LEN(H220)&gt;0,'Налаштування'!J13&lt;&gt;"Готово"),AND(LEN(I220)&gt;0,'Налаштування'!J14&lt;&gt;"Готово"),AND(LEN(J220)&gt;0,'Налаштування'!J15&lt;&gt;"Готово"),AND(LEN(K220)&gt;0,'Налаштування'!J16&lt;&gt;"Готово"),AND(LEN(L220)&gt;0,'Налаштування'!J17&lt;&gt;"Готово"),AND(LEN(M220)&gt;0,'Налаштування'!J18&lt;&gt;"Готово")),"Відділ не налаштовано","Готово"))))</x:f>
      </x:c>
    </x:row>
    <x:row r="221" ht="36" customHeight="1">
      <x:c r="A221" s="14" t="n">
        <x:f>IF('Налаштування'!$C$4&lt;&gt;"Готово","",IF(YEAR(DATE('Налаштування'!$B$4,1,215))='Налаштування'!$B$4,DATE('Налаштування'!$B$4,1,215),""))</x:f>
        <x:v>46237</x:v>
      </x:c>
      <x:c r="B221" s="11"/>
      <x:c r="C221" s="11"/>
      <x:c r="D221" s="11"/>
      <x:c r="E221" s="11"/>
      <x:c r="F221" s="11"/>
      <x:c r="G221" s="11"/>
      <x:c r="H221" s="11"/>
      <x:c r="I221" s="11"/>
      <x:c r="J221" s="11"/>
      <x:c r="K221" s="11"/>
      <x:c r="L221" s="11"/>
      <x:c r="M221" s="11"/>
      <x:c r="N221" s="9" t="str">
        <x:f>IF(COUNTA(B221:M221)=0,"",IF(A221="","Дата поза роком",IF(OR(AND(LEN(B221)&gt;0,OR(NOT(ISTEXT(B221)),LEN(TRIM(B221))=0)),AND(LEN(C221)&gt;0,OR(NOT(ISTEXT(C221)),LEN(TRIM(C221))=0)),AND(LEN(D221)&gt;0,OR(NOT(ISTEXT(D221)),LEN(TRIM(D221))=0)),AND(LEN(E221)&gt;0,OR(NOT(ISTEXT(E221)),LEN(TRIM(E221))=0)),AND(LEN(F221)&gt;0,OR(NOT(ISTEXT(F221)),LEN(TRIM(F221))=0)),AND(LEN(G221)&gt;0,OR(NOT(ISTEXT(G221)),LEN(TRIM(G221))=0)),AND(LEN(H221)&gt;0,OR(NOT(ISTEXT(H221)),LEN(TRIM(H221))=0)),AND(LEN(I221)&gt;0,OR(NOT(ISTEXT(I221)),LEN(TRIM(I221))=0)),AND(LEN(J221)&gt;0,OR(NOT(ISTEXT(J221)),LEN(TRIM(J221))=0)),AND(LEN(K221)&gt;0,OR(NOT(ISTEXT(K221)),LEN(TRIM(K221))=0)),AND(LEN(L221)&gt;0,OR(NOT(ISTEXT(L221)),LEN(TRIM(L221))=0)),AND(LEN(M221)&gt;0,OR(NOT(ISTEXT(M221)),LEN(TRIM(M221))=0))),"Перевірте текст",IF(OR(AND(LEN(B221)&gt;0,'Налаштування'!J7&lt;&gt;"Готово"),AND(LEN(C221)&gt;0,'Налаштування'!J8&lt;&gt;"Готово"),AND(LEN(D221)&gt;0,'Налаштування'!J9&lt;&gt;"Готово"),AND(LEN(E221)&gt;0,'Налаштування'!J10&lt;&gt;"Готово"),AND(LEN(F221)&gt;0,'Налаштування'!J11&lt;&gt;"Готово"),AND(LEN(G221)&gt;0,'Налаштування'!J12&lt;&gt;"Готово"),AND(LEN(H221)&gt;0,'Налаштування'!J13&lt;&gt;"Готово"),AND(LEN(I221)&gt;0,'Налаштування'!J14&lt;&gt;"Готово"),AND(LEN(J221)&gt;0,'Налаштування'!J15&lt;&gt;"Готово"),AND(LEN(K221)&gt;0,'Налаштування'!J16&lt;&gt;"Готово"),AND(LEN(L221)&gt;0,'Налаштування'!J17&lt;&gt;"Готово"),AND(LEN(M221)&gt;0,'Налаштування'!J18&lt;&gt;"Готово")),"Відділ не налаштовано","Готово"))))</x:f>
      </x:c>
    </x:row>
    <x:row r="222" ht="36" customHeight="1">
      <x:c r="A222" s="14" t="n">
        <x:f>IF('Налаштування'!$C$4&lt;&gt;"Готово","",IF(YEAR(DATE('Налаштування'!$B$4,1,216))='Налаштування'!$B$4,DATE('Налаштування'!$B$4,1,216),""))</x:f>
        <x:v>46238</x:v>
      </x:c>
      <x:c r="B222" s="11"/>
      <x:c r="C222" s="11"/>
      <x:c r="D222" s="11"/>
      <x:c r="E222" s="11"/>
      <x:c r="F222" s="11"/>
      <x:c r="G222" s="11"/>
      <x:c r="H222" s="11"/>
      <x:c r="I222" s="11"/>
      <x:c r="J222" s="11"/>
      <x:c r="K222" s="11"/>
      <x:c r="L222" s="11"/>
      <x:c r="M222" s="11"/>
      <x:c r="N222" s="9" t="str">
        <x:f>IF(COUNTA(B222:M222)=0,"",IF(A222="","Дата поза роком",IF(OR(AND(LEN(B222)&gt;0,OR(NOT(ISTEXT(B222)),LEN(TRIM(B222))=0)),AND(LEN(C222)&gt;0,OR(NOT(ISTEXT(C222)),LEN(TRIM(C222))=0)),AND(LEN(D222)&gt;0,OR(NOT(ISTEXT(D222)),LEN(TRIM(D222))=0)),AND(LEN(E222)&gt;0,OR(NOT(ISTEXT(E222)),LEN(TRIM(E222))=0)),AND(LEN(F222)&gt;0,OR(NOT(ISTEXT(F222)),LEN(TRIM(F222))=0)),AND(LEN(G222)&gt;0,OR(NOT(ISTEXT(G222)),LEN(TRIM(G222))=0)),AND(LEN(H222)&gt;0,OR(NOT(ISTEXT(H222)),LEN(TRIM(H222))=0)),AND(LEN(I222)&gt;0,OR(NOT(ISTEXT(I222)),LEN(TRIM(I222))=0)),AND(LEN(J222)&gt;0,OR(NOT(ISTEXT(J222)),LEN(TRIM(J222))=0)),AND(LEN(K222)&gt;0,OR(NOT(ISTEXT(K222)),LEN(TRIM(K222))=0)),AND(LEN(L222)&gt;0,OR(NOT(ISTEXT(L222)),LEN(TRIM(L222))=0)),AND(LEN(M222)&gt;0,OR(NOT(ISTEXT(M222)),LEN(TRIM(M222))=0))),"Перевірте текст",IF(OR(AND(LEN(B222)&gt;0,'Налаштування'!J7&lt;&gt;"Готово"),AND(LEN(C222)&gt;0,'Налаштування'!J8&lt;&gt;"Готово"),AND(LEN(D222)&gt;0,'Налаштування'!J9&lt;&gt;"Готово"),AND(LEN(E222)&gt;0,'Налаштування'!J10&lt;&gt;"Готово"),AND(LEN(F222)&gt;0,'Налаштування'!J11&lt;&gt;"Готово"),AND(LEN(G222)&gt;0,'Налаштування'!J12&lt;&gt;"Готово"),AND(LEN(H222)&gt;0,'Налаштування'!J13&lt;&gt;"Готово"),AND(LEN(I222)&gt;0,'Налаштування'!J14&lt;&gt;"Готово"),AND(LEN(J222)&gt;0,'Налаштування'!J15&lt;&gt;"Готово"),AND(LEN(K222)&gt;0,'Налаштування'!J16&lt;&gt;"Готово"),AND(LEN(L222)&gt;0,'Налаштування'!J17&lt;&gt;"Готово"),AND(LEN(M222)&gt;0,'Налаштування'!J18&lt;&gt;"Готово")),"Відділ не налаштовано","Готово"))))</x:f>
      </x:c>
    </x:row>
    <x:row r="223" ht="36" customHeight="1">
      <x:c r="A223" s="14" t="n">
        <x:f>IF('Налаштування'!$C$4&lt;&gt;"Готово","",IF(YEAR(DATE('Налаштування'!$B$4,1,217))='Налаштування'!$B$4,DATE('Налаштування'!$B$4,1,217),""))</x:f>
        <x:v>46239</x:v>
      </x:c>
      <x:c r="B223" s="11"/>
      <x:c r="C223" s="11"/>
      <x:c r="D223" s="11"/>
      <x:c r="E223" s="11"/>
      <x:c r="F223" s="11"/>
      <x:c r="G223" s="11"/>
      <x:c r="H223" s="11"/>
      <x:c r="I223" s="11"/>
      <x:c r="J223" s="11"/>
      <x:c r="K223" s="11"/>
      <x:c r="L223" s="11"/>
      <x:c r="M223" s="11"/>
      <x:c r="N223" s="9" t="str">
        <x:f>IF(COUNTA(B223:M223)=0,"",IF(A223="","Дата поза роком",IF(OR(AND(LEN(B223)&gt;0,OR(NOT(ISTEXT(B223)),LEN(TRIM(B223))=0)),AND(LEN(C223)&gt;0,OR(NOT(ISTEXT(C223)),LEN(TRIM(C223))=0)),AND(LEN(D223)&gt;0,OR(NOT(ISTEXT(D223)),LEN(TRIM(D223))=0)),AND(LEN(E223)&gt;0,OR(NOT(ISTEXT(E223)),LEN(TRIM(E223))=0)),AND(LEN(F223)&gt;0,OR(NOT(ISTEXT(F223)),LEN(TRIM(F223))=0)),AND(LEN(G223)&gt;0,OR(NOT(ISTEXT(G223)),LEN(TRIM(G223))=0)),AND(LEN(H223)&gt;0,OR(NOT(ISTEXT(H223)),LEN(TRIM(H223))=0)),AND(LEN(I223)&gt;0,OR(NOT(ISTEXT(I223)),LEN(TRIM(I223))=0)),AND(LEN(J223)&gt;0,OR(NOT(ISTEXT(J223)),LEN(TRIM(J223))=0)),AND(LEN(K223)&gt;0,OR(NOT(ISTEXT(K223)),LEN(TRIM(K223))=0)),AND(LEN(L223)&gt;0,OR(NOT(ISTEXT(L223)),LEN(TRIM(L223))=0)),AND(LEN(M223)&gt;0,OR(NOT(ISTEXT(M223)),LEN(TRIM(M223))=0))),"Перевірте текст",IF(OR(AND(LEN(B223)&gt;0,'Налаштування'!J7&lt;&gt;"Готово"),AND(LEN(C223)&gt;0,'Налаштування'!J8&lt;&gt;"Готово"),AND(LEN(D223)&gt;0,'Налаштування'!J9&lt;&gt;"Готово"),AND(LEN(E223)&gt;0,'Налаштування'!J10&lt;&gt;"Готово"),AND(LEN(F223)&gt;0,'Налаштування'!J11&lt;&gt;"Готово"),AND(LEN(G223)&gt;0,'Налаштування'!J12&lt;&gt;"Готово"),AND(LEN(H223)&gt;0,'Налаштування'!J13&lt;&gt;"Готово"),AND(LEN(I223)&gt;0,'Налаштування'!J14&lt;&gt;"Готово"),AND(LEN(J223)&gt;0,'Налаштування'!J15&lt;&gt;"Готово"),AND(LEN(K223)&gt;0,'Налаштування'!J16&lt;&gt;"Готово"),AND(LEN(L223)&gt;0,'Налаштування'!J17&lt;&gt;"Готово"),AND(LEN(M223)&gt;0,'Налаштування'!J18&lt;&gt;"Готово")),"Відділ не налаштовано","Готово"))))</x:f>
      </x:c>
    </x:row>
    <x:row r="224" ht="36" customHeight="1">
      <x:c r="A224" s="14" t="n">
        <x:f>IF('Налаштування'!$C$4&lt;&gt;"Готово","",IF(YEAR(DATE('Налаштування'!$B$4,1,218))='Налаштування'!$B$4,DATE('Налаштування'!$B$4,1,218),""))</x:f>
        <x:v>46240</x:v>
      </x:c>
      <x:c r="B224" s="11"/>
      <x:c r="C224" s="11"/>
      <x:c r="D224" s="11"/>
      <x:c r="E224" s="11"/>
      <x:c r="F224" s="11"/>
      <x:c r="G224" s="11"/>
      <x:c r="H224" s="11"/>
      <x:c r="I224" s="11"/>
      <x:c r="J224" s="11"/>
      <x:c r="K224" s="11"/>
      <x:c r="L224" s="11"/>
      <x:c r="M224" s="11"/>
      <x:c r="N224" s="9" t="str">
        <x:f>IF(COUNTA(B224:M224)=0,"",IF(A224="","Дата поза роком",IF(OR(AND(LEN(B224)&gt;0,OR(NOT(ISTEXT(B224)),LEN(TRIM(B224))=0)),AND(LEN(C224)&gt;0,OR(NOT(ISTEXT(C224)),LEN(TRIM(C224))=0)),AND(LEN(D224)&gt;0,OR(NOT(ISTEXT(D224)),LEN(TRIM(D224))=0)),AND(LEN(E224)&gt;0,OR(NOT(ISTEXT(E224)),LEN(TRIM(E224))=0)),AND(LEN(F224)&gt;0,OR(NOT(ISTEXT(F224)),LEN(TRIM(F224))=0)),AND(LEN(G224)&gt;0,OR(NOT(ISTEXT(G224)),LEN(TRIM(G224))=0)),AND(LEN(H224)&gt;0,OR(NOT(ISTEXT(H224)),LEN(TRIM(H224))=0)),AND(LEN(I224)&gt;0,OR(NOT(ISTEXT(I224)),LEN(TRIM(I224))=0)),AND(LEN(J224)&gt;0,OR(NOT(ISTEXT(J224)),LEN(TRIM(J224))=0)),AND(LEN(K224)&gt;0,OR(NOT(ISTEXT(K224)),LEN(TRIM(K224))=0)),AND(LEN(L224)&gt;0,OR(NOT(ISTEXT(L224)),LEN(TRIM(L224))=0)),AND(LEN(M224)&gt;0,OR(NOT(ISTEXT(M224)),LEN(TRIM(M224))=0))),"Перевірте текст",IF(OR(AND(LEN(B224)&gt;0,'Налаштування'!J7&lt;&gt;"Готово"),AND(LEN(C224)&gt;0,'Налаштування'!J8&lt;&gt;"Готово"),AND(LEN(D224)&gt;0,'Налаштування'!J9&lt;&gt;"Готово"),AND(LEN(E224)&gt;0,'Налаштування'!J10&lt;&gt;"Готово"),AND(LEN(F224)&gt;0,'Налаштування'!J11&lt;&gt;"Готово"),AND(LEN(G224)&gt;0,'Налаштування'!J12&lt;&gt;"Готово"),AND(LEN(H224)&gt;0,'Налаштування'!J13&lt;&gt;"Готово"),AND(LEN(I224)&gt;0,'Налаштування'!J14&lt;&gt;"Готово"),AND(LEN(J224)&gt;0,'Налаштування'!J15&lt;&gt;"Готово"),AND(LEN(K224)&gt;0,'Налаштування'!J16&lt;&gt;"Готово"),AND(LEN(L224)&gt;0,'Налаштування'!J17&lt;&gt;"Готово"),AND(LEN(M224)&gt;0,'Налаштування'!J18&lt;&gt;"Готово")),"Відділ не налаштовано","Готово"))))</x:f>
      </x:c>
    </x:row>
    <x:row r="225" ht="36" customHeight="1">
      <x:c r="A225" s="14" t="n">
        <x:f>IF('Налаштування'!$C$4&lt;&gt;"Готово","",IF(YEAR(DATE('Налаштування'!$B$4,1,219))='Налаштування'!$B$4,DATE('Налаштування'!$B$4,1,219),""))</x:f>
        <x:v>46241</x:v>
      </x:c>
      <x:c r="B225" s="11"/>
      <x:c r="C225" s="11"/>
      <x:c r="D225" s="11"/>
      <x:c r="E225" s="11"/>
      <x:c r="F225" s="11"/>
      <x:c r="G225" s="11"/>
      <x:c r="H225" s="11"/>
      <x:c r="I225" s="11"/>
      <x:c r="J225" s="11"/>
      <x:c r="K225" s="11"/>
      <x:c r="L225" s="11"/>
      <x:c r="M225" s="11"/>
      <x:c r="N225" s="9" t="str">
        <x:f>IF(COUNTA(B225:M225)=0,"",IF(A225="","Дата поза роком",IF(OR(AND(LEN(B225)&gt;0,OR(NOT(ISTEXT(B225)),LEN(TRIM(B225))=0)),AND(LEN(C225)&gt;0,OR(NOT(ISTEXT(C225)),LEN(TRIM(C225))=0)),AND(LEN(D225)&gt;0,OR(NOT(ISTEXT(D225)),LEN(TRIM(D225))=0)),AND(LEN(E225)&gt;0,OR(NOT(ISTEXT(E225)),LEN(TRIM(E225))=0)),AND(LEN(F225)&gt;0,OR(NOT(ISTEXT(F225)),LEN(TRIM(F225))=0)),AND(LEN(G225)&gt;0,OR(NOT(ISTEXT(G225)),LEN(TRIM(G225))=0)),AND(LEN(H225)&gt;0,OR(NOT(ISTEXT(H225)),LEN(TRIM(H225))=0)),AND(LEN(I225)&gt;0,OR(NOT(ISTEXT(I225)),LEN(TRIM(I225))=0)),AND(LEN(J225)&gt;0,OR(NOT(ISTEXT(J225)),LEN(TRIM(J225))=0)),AND(LEN(K225)&gt;0,OR(NOT(ISTEXT(K225)),LEN(TRIM(K225))=0)),AND(LEN(L225)&gt;0,OR(NOT(ISTEXT(L225)),LEN(TRIM(L225))=0)),AND(LEN(M225)&gt;0,OR(NOT(ISTEXT(M225)),LEN(TRIM(M225))=0))),"Перевірте текст",IF(OR(AND(LEN(B225)&gt;0,'Налаштування'!J7&lt;&gt;"Готово"),AND(LEN(C225)&gt;0,'Налаштування'!J8&lt;&gt;"Готово"),AND(LEN(D225)&gt;0,'Налаштування'!J9&lt;&gt;"Готово"),AND(LEN(E225)&gt;0,'Налаштування'!J10&lt;&gt;"Готово"),AND(LEN(F225)&gt;0,'Налаштування'!J11&lt;&gt;"Готово"),AND(LEN(G225)&gt;0,'Налаштування'!J12&lt;&gt;"Готово"),AND(LEN(H225)&gt;0,'Налаштування'!J13&lt;&gt;"Готово"),AND(LEN(I225)&gt;0,'Налаштування'!J14&lt;&gt;"Готово"),AND(LEN(J225)&gt;0,'Налаштування'!J15&lt;&gt;"Готово"),AND(LEN(K225)&gt;0,'Налаштування'!J16&lt;&gt;"Готово"),AND(LEN(L225)&gt;0,'Налаштування'!J17&lt;&gt;"Готово"),AND(LEN(M225)&gt;0,'Налаштування'!J18&lt;&gt;"Готово")),"Відділ не налаштовано","Готово"))))</x:f>
      </x:c>
    </x:row>
    <x:row r="226" ht="36" customHeight="1">
      <x:c r="A226" s="14" t="n">
        <x:f>IF('Налаштування'!$C$4&lt;&gt;"Готово","",IF(YEAR(DATE('Налаштування'!$B$4,1,220))='Налаштування'!$B$4,DATE('Налаштування'!$B$4,1,220),""))</x:f>
        <x:v>46242</x:v>
      </x:c>
      <x:c r="B226" s="11"/>
      <x:c r="C226" s="11"/>
      <x:c r="D226" s="11"/>
      <x:c r="E226" s="11"/>
      <x:c r="F226" s="11"/>
      <x:c r="G226" s="11"/>
      <x:c r="H226" s="11"/>
      <x:c r="I226" s="11"/>
      <x:c r="J226" s="11"/>
      <x:c r="K226" s="11"/>
      <x:c r="L226" s="11"/>
      <x:c r="M226" s="11"/>
      <x:c r="N226" s="9" t="str">
        <x:f>IF(COUNTA(B226:M226)=0,"",IF(A226="","Дата поза роком",IF(OR(AND(LEN(B226)&gt;0,OR(NOT(ISTEXT(B226)),LEN(TRIM(B226))=0)),AND(LEN(C226)&gt;0,OR(NOT(ISTEXT(C226)),LEN(TRIM(C226))=0)),AND(LEN(D226)&gt;0,OR(NOT(ISTEXT(D226)),LEN(TRIM(D226))=0)),AND(LEN(E226)&gt;0,OR(NOT(ISTEXT(E226)),LEN(TRIM(E226))=0)),AND(LEN(F226)&gt;0,OR(NOT(ISTEXT(F226)),LEN(TRIM(F226))=0)),AND(LEN(G226)&gt;0,OR(NOT(ISTEXT(G226)),LEN(TRIM(G226))=0)),AND(LEN(H226)&gt;0,OR(NOT(ISTEXT(H226)),LEN(TRIM(H226))=0)),AND(LEN(I226)&gt;0,OR(NOT(ISTEXT(I226)),LEN(TRIM(I226))=0)),AND(LEN(J226)&gt;0,OR(NOT(ISTEXT(J226)),LEN(TRIM(J226))=0)),AND(LEN(K226)&gt;0,OR(NOT(ISTEXT(K226)),LEN(TRIM(K226))=0)),AND(LEN(L226)&gt;0,OR(NOT(ISTEXT(L226)),LEN(TRIM(L226))=0)),AND(LEN(M226)&gt;0,OR(NOT(ISTEXT(M226)),LEN(TRIM(M226))=0))),"Перевірте текст",IF(OR(AND(LEN(B226)&gt;0,'Налаштування'!J7&lt;&gt;"Готово"),AND(LEN(C226)&gt;0,'Налаштування'!J8&lt;&gt;"Готово"),AND(LEN(D226)&gt;0,'Налаштування'!J9&lt;&gt;"Готово"),AND(LEN(E226)&gt;0,'Налаштування'!J10&lt;&gt;"Готово"),AND(LEN(F226)&gt;0,'Налаштування'!J11&lt;&gt;"Готово"),AND(LEN(G226)&gt;0,'Налаштування'!J12&lt;&gt;"Готово"),AND(LEN(H226)&gt;0,'Налаштування'!J13&lt;&gt;"Готово"),AND(LEN(I226)&gt;0,'Налаштування'!J14&lt;&gt;"Готово"),AND(LEN(J226)&gt;0,'Налаштування'!J15&lt;&gt;"Готово"),AND(LEN(K226)&gt;0,'Налаштування'!J16&lt;&gt;"Готово"),AND(LEN(L226)&gt;0,'Налаштування'!J17&lt;&gt;"Готово"),AND(LEN(M226)&gt;0,'Налаштування'!J18&lt;&gt;"Готово")),"Відділ не налаштовано","Готово"))))</x:f>
      </x:c>
    </x:row>
    <x:row r="227" ht="36" customHeight="1">
      <x:c r="A227" s="14" t="n">
        <x:f>IF('Налаштування'!$C$4&lt;&gt;"Готово","",IF(YEAR(DATE('Налаштування'!$B$4,1,221))='Налаштування'!$B$4,DATE('Налаштування'!$B$4,1,221),""))</x:f>
        <x:v>46243</x:v>
      </x:c>
      <x:c r="B227" s="11"/>
      <x:c r="C227" s="11"/>
      <x:c r="D227" s="11"/>
      <x:c r="E227" s="11"/>
      <x:c r="F227" s="11"/>
      <x:c r="G227" s="11"/>
      <x:c r="H227" s="11"/>
      <x:c r="I227" s="11"/>
      <x:c r="J227" s="11"/>
      <x:c r="K227" s="11"/>
      <x:c r="L227" s="11"/>
      <x:c r="M227" s="11"/>
      <x:c r="N227" s="9" t="str">
        <x:f>IF(COUNTA(B227:M227)=0,"",IF(A227="","Дата поза роком",IF(OR(AND(LEN(B227)&gt;0,OR(NOT(ISTEXT(B227)),LEN(TRIM(B227))=0)),AND(LEN(C227)&gt;0,OR(NOT(ISTEXT(C227)),LEN(TRIM(C227))=0)),AND(LEN(D227)&gt;0,OR(NOT(ISTEXT(D227)),LEN(TRIM(D227))=0)),AND(LEN(E227)&gt;0,OR(NOT(ISTEXT(E227)),LEN(TRIM(E227))=0)),AND(LEN(F227)&gt;0,OR(NOT(ISTEXT(F227)),LEN(TRIM(F227))=0)),AND(LEN(G227)&gt;0,OR(NOT(ISTEXT(G227)),LEN(TRIM(G227))=0)),AND(LEN(H227)&gt;0,OR(NOT(ISTEXT(H227)),LEN(TRIM(H227))=0)),AND(LEN(I227)&gt;0,OR(NOT(ISTEXT(I227)),LEN(TRIM(I227))=0)),AND(LEN(J227)&gt;0,OR(NOT(ISTEXT(J227)),LEN(TRIM(J227))=0)),AND(LEN(K227)&gt;0,OR(NOT(ISTEXT(K227)),LEN(TRIM(K227))=0)),AND(LEN(L227)&gt;0,OR(NOT(ISTEXT(L227)),LEN(TRIM(L227))=0)),AND(LEN(M227)&gt;0,OR(NOT(ISTEXT(M227)),LEN(TRIM(M227))=0))),"Перевірте текст",IF(OR(AND(LEN(B227)&gt;0,'Налаштування'!J7&lt;&gt;"Готово"),AND(LEN(C227)&gt;0,'Налаштування'!J8&lt;&gt;"Готово"),AND(LEN(D227)&gt;0,'Налаштування'!J9&lt;&gt;"Готово"),AND(LEN(E227)&gt;0,'Налаштування'!J10&lt;&gt;"Готово"),AND(LEN(F227)&gt;0,'Налаштування'!J11&lt;&gt;"Готово"),AND(LEN(G227)&gt;0,'Налаштування'!J12&lt;&gt;"Готово"),AND(LEN(H227)&gt;0,'Налаштування'!J13&lt;&gt;"Готово"),AND(LEN(I227)&gt;0,'Налаштування'!J14&lt;&gt;"Готово"),AND(LEN(J227)&gt;0,'Налаштування'!J15&lt;&gt;"Готово"),AND(LEN(K227)&gt;0,'Налаштування'!J16&lt;&gt;"Готово"),AND(LEN(L227)&gt;0,'Налаштування'!J17&lt;&gt;"Готово"),AND(LEN(M227)&gt;0,'Налаштування'!J18&lt;&gt;"Готово")),"Відділ не налаштовано","Готово"))))</x:f>
      </x:c>
    </x:row>
    <x:row r="228" ht="36" customHeight="1">
      <x:c r="A228" s="14" t="n">
        <x:f>IF('Налаштування'!$C$4&lt;&gt;"Готово","",IF(YEAR(DATE('Налаштування'!$B$4,1,222))='Налаштування'!$B$4,DATE('Налаштування'!$B$4,1,222),""))</x:f>
        <x:v>46244</x:v>
      </x:c>
      <x:c r="B228" s="11"/>
      <x:c r="C228" s="11"/>
      <x:c r="D228" s="11"/>
      <x:c r="E228" s="11"/>
      <x:c r="F228" s="11"/>
      <x:c r="G228" s="11"/>
      <x:c r="H228" s="11"/>
      <x:c r="I228" s="11"/>
      <x:c r="J228" s="11"/>
      <x:c r="K228" s="11"/>
      <x:c r="L228" s="11"/>
      <x:c r="M228" s="11"/>
      <x:c r="N228" s="9" t="str">
        <x:f>IF(COUNTA(B228:M228)=0,"",IF(A228="","Дата поза роком",IF(OR(AND(LEN(B228)&gt;0,OR(NOT(ISTEXT(B228)),LEN(TRIM(B228))=0)),AND(LEN(C228)&gt;0,OR(NOT(ISTEXT(C228)),LEN(TRIM(C228))=0)),AND(LEN(D228)&gt;0,OR(NOT(ISTEXT(D228)),LEN(TRIM(D228))=0)),AND(LEN(E228)&gt;0,OR(NOT(ISTEXT(E228)),LEN(TRIM(E228))=0)),AND(LEN(F228)&gt;0,OR(NOT(ISTEXT(F228)),LEN(TRIM(F228))=0)),AND(LEN(G228)&gt;0,OR(NOT(ISTEXT(G228)),LEN(TRIM(G228))=0)),AND(LEN(H228)&gt;0,OR(NOT(ISTEXT(H228)),LEN(TRIM(H228))=0)),AND(LEN(I228)&gt;0,OR(NOT(ISTEXT(I228)),LEN(TRIM(I228))=0)),AND(LEN(J228)&gt;0,OR(NOT(ISTEXT(J228)),LEN(TRIM(J228))=0)),AND(LEN(K228)&gt;0,OR(NOT(ISTEXT(K228)),LEN(TRIM(K228))=0)),AND(LEN(L228)&gt;0,OR(NOT(ISTEXT(L228)),LEN(TRIM(L228))=0)),AND(LEN(M228)&gt;0,OR(NOT(ISTEXT(M228)),LEN(TRIM(M228))=0))),"Перевірте текст",IF(OR(AND(LEN(B228)&gt;0,'Налаштування'!J7&lt;&gt;"Готово"),AND(LEN(C228)&gt;0,'Налаштування'!J8&lt;&gt;"Готово"),AND(LEN(D228)&gt;0,'Налаштування'!J9&lt;&gt;"Готово"),AND(LEN(E228)&gt;0,'Налаштування'!J10&lt;&gt;"Готово"),AND(LEN(F228)&gt;0,'Налаштування'!J11&lt;&gt;"Готово"),AND(LEN(G228)&gt;0,'Налаштування'!J12&lt;&gt;"Готово"),AND(LEN(H228)&gt;0,'Налаштування'!J13&lt;&gt;"Готово"),AND(LEN(I228)&gt;0,'Налаштування'!J14&lt;&gt;"Готово"),AND(LEN(J228)&gt;0,'Налаштування'!J15&lt;&gt;"Готово"),AND(LEN(K228)&gt;0,'Налаштування'!J16&lt;&gt;"Готово"),AND(LEN(L228)&gt;0,'Налаштування'!J17&lt;&gt;"Готово"),AND(LEN(M228)&gt;0,'Налаштування'!J18&lt;&gt;"Готово")),"Відділ не налаштовано","Готово"))))</x:f>
      </x:c>
    </x:row>
    <x:row r="229" ht="36" customHeight="1">
      <x:c r="A229" s="14" t="n">
        <x:f>IF('Налаштування'!$C$4&lt;&gt;"Готово","",IF(YEAR(DATE('Налаштування'!$B$4,1,223))='Налаштування'!$B$4,DATE('Налаштування'!$B$4,1,223),""))</x:f>
        <x:v>46245</x:v>
      </x:c>
      <x:c r="B229" s="11"/>
      <x:c r="C229" s="11"/>
      <x:c r="D229" s="11"/>
      <x:c r="E229" s="11"/>
      <x:c r="F229" s="11"/>
      <x:c r="G229" s="11"/>
      <x:c r="H229" s="11"/>
      <x:c r="I229" s="11"/>
      <x:c r="J229" s="11"/>
      <x:c r="K229" s="11"/>
      <x:c r="L229" s="11"/>
      <x:c r="M229" s="11"/>
      <x:c r="N229" s="9" t="str">
        <x:f>IF(COUNTA(B229:M229)=0,"",IF(A229="","Дата поза роком",IF(OR(AND(LEN(B229)&gt;0,OR(NOT(ISTEXT(B229)),LEN(TRIM(B229))=0)),AND(LEN(C229)&gt;0,OR(NOT(ISTEXT(C229)),LEN(TRIM(C229))=0)),AND(LEN(D229)&gt;0,OR(NOT(ISTEXT(D229)),LEN(TRIM(D229))=0)),AND(LEN(E229)&gt;0,OR(NOT(ISTEXT(E229)),LEN(TRIM(E229))=0)),AND(LEN(F229)&gt;0,OR(NOT(ISTEXT(F229)),LEN(TRIM(F229))=0)),AND(LEN(G229)&gt;0,OR(NOT(ISTEXT(G229)),LEN(TRIM(G229))=0)),AND(LEN(H229)&gt;0,OR(NOT(ISTEXT(H229)),LEN(TRIM(H229))=0)),AND(LEN(I229)&gt;0,OR(NOT(ISTEXT(I229)),LEN(TRIM(I229))=0)),AND(LEN(J229)&gt;0,OR(NOT(ISTEXT(J229)),LEN(TRIM(J229))=0)),AND(LEN(K229)&gt;0,OR(NOT(ISTEXT(K229)),LEN(TRIM(K229))=0)),AND(LEN(L229)&gt;0,OR(NOT(ISTEXT(L229)),LEN(TRIM(L229))=0)),AND(LEN(M229)&gt;0,OR(NOT(ISTEXT(M229)),LEN(TRIM(M229))=0))),"Перевірте текст",IF(OR(AND(LEN(B229)&gt;0,'Налаштування'!J7&lt;&gt;"Готово"),AND(LEN(C229)&gt;0,'Налаштування'!J8&lt;&gt;"Готово"),AND(LEN(D229)&gt;0,'Налаштування'!J9&lt;&gt;"Готово"),AND(LEN(E229)&gt;0,'Налаштування'!J10&lt;&gt;"Готово"),AND(LEN(F229)&gt;0,'Налаштування'!J11&lt;&gt;"Готово"),AND(LEN(G229)&gt;0,'Налаштування'!J12&lt;&gt;"Готово"),AND(LEN(H229)&gt;0,'Налаштування'!J13&lt;&gt;"Готово"),AND(LEN(I229)&gt;0,'Налаштування'!J14&lt;&gt;"Готово"),AND(LEN(J229)&gt;0,'Налаштування'!J15&lt;&gt;"Готово"),AND(LEN(K229)&gt;0,'Налаштування'!J16&lt;&gt;"Готово"),AND(LEN(L229)&gt;0,'Налаштування'!J17&lt;&gt;"Готово"),AND(LEN(M229)&gt;0,'Налаштування'!J18&lt;&gt;"Готово")),"Відділ не налаштовано","Готово"))))</x:f>
      </x:c>
    </x:row>
    <x:row r="230" ht="36" customHeight="1">
      <x:c r="A230" s="14" t="n">
        <x:f>IF('Налаштування'!$C$4&lt;&gt;"Готово","",IF(YEAR(DATE('Налаштування'!$B$4,1,224))='Налаштування'!$B$4,DATE('Налаштування'!$B$4,1,224),""))</x:f>
        <x:v>46246</x:v>
      </x:c>
      <x:c r="B230" s="11"/>
      <x:c r="C230" s="11"/>
      <x:c r="D230" s="11"/>
      <x:c r="E230" s="11"/>
      <x:c r="F230" s="11"/>
      <x:c r="G230" s="11"/>
      <x:c r="H230" s="11"/>
      <x:c r="I230" s="11"/>
      <x:c r="J230" s="11"/>
      <x:c r="K230" s="11"/>
      <x:c r="L230" s="11"/>
      <x:c r="M230" s="11"/>
      <x:c r="N230" s="9" t="str">
        <x:f>IF(COUNTA(B230:M230)=0,"",IF(A230="","Дата поза роком",IF(OR(AND(LEN(B230)&gt;0,OR(NOT(ISTEXT(B230)),LEN(TRIM(B230))=0)),AND(LEN(C230)&gt;0,OR(NOT(ISTEXT(C230)),LEN(TRIM(C230))=0)),AND(LEN(D230)&gt;0,OR(NOT(ISTEXT(D230)),LEN(TRIM(D230))=0)),AND(LEN(E230)&gt;0,OR(NOT(ISTEXT(E230)),LEN(TRIM(E230))=0)),AND(LEN(F230)&gt;0,OR(NOT(ISTEXT(F230)),LEN(TRIM(F230))=0)),AND(LEN(G230)&gt;0,OR(NOT(ISTEXT(G230)),LEN(TRIM(G230))=0)),AND(LEN(H230)&gt;0,OR(NOT(ISTEXT(H230)),LEN(TRIM(H230))=0)),AND(LEN(I230)&gt;0,OR(NOT(ISTEXT(I230)),LEN(TRIM(I230))=0)),AND(LEN(J230)&gt;0,OR(NOT(ISTEXT(J230)),LEN(TRIM(J230))=0)),AND(LEN(K230)&gt;0,OR(NOT(ISTEXT(K230)),LEN(TRIM(K230))=0)),AND(LEN(L230)&gt;0,OR(NOT(ISTEXT(L230)),LEN(TRIM(L230))=0)),AND(LEN(M230)&gt;0,OR(NOT(ISTEXT(M230)),LEN(TRIM(M230))=0))),"Перевірте текст",IF(OR(AND(LEN(B230)&gt;0,'Налаштування'!J7&lt;&gt;"Готово"),AND(LEN(C230)&gt;0,'Налаштування'!J8&lt;&gt;"Готово"),AND(LEN(D230)&gt;0,'Налаштування'!J9&lt;&gt;"Готово"),AND(LEN(E230)&gt;0,'Налаштування'!J10&lt;&gt;"Готово"),AND(LEN(F230)&gt;0,'Налаштування'!J11&lt;&gt;"Готово"),AND(LEN(G230)&gt;0,'Налаштування'!J12&lt;&gt;"Готово"),AND(LEN(H230)&gt;0,'Налаштування'!J13&lt;&gt;"Готово"),AND(LEN(I230)&gt;0,'Налаштування'!J14&lt;&gt;"Готово"),AND(LEN(J230)&gt;0,'Налаштування'!J15&lt;&gt;"Готово"),AND(LEN(K230)&gt;0,'Налаштування'!J16&lt;&gt;"Готово"),AND(LEN(L230)&gt;0,'Налаштування'!J17&lt;&gt;"Готово"),AND(LEN(M230)&gt;0,'Налаштування'!J18&lt;&gt;"Готово")),"Відділ не налаштовано","Готово"))))</x:f>
      </x:c>
    </x:row>
    <x:row r="231" ht="36" customHeight="1">
      <x:c r="A231" s="14" t="n">
        <x:f>IF('Налаштування'!$C$4&lt;&gt;"Готово","",IF(YEAR(DATE('Налаштування'!$B$4,1,225))='Налаштування'!$B$4,DATE('Налаштування'!$B$4,1,225),""))</x:f>
        <x:v>46247</x:v>
      </x:c>
      <x:c r="B231" s="11"/>
      <x:c r="C231" s="11"/>
      <x:c r="D231" s="11"/>
      <x:c r="E231" s="11"/>
      <x:c r="F231" s="11"/>
      <x:c r="G231" s="11"/>
      <x:c r="H231" s="11"/>
      <x:c r="I231" s="11"/>
      <x:c r="J231" s="11"/>
      <x:c r="K231" s="11"/>
      <x:c r="L231" s="11"/>
      <x:c r="M231" s="11"/>
      <x:c r="N231" s="9" t="str">
        <x:f>IF(COUNTA(B231:M231)=0,"",IF(A231="","Дата поза роком",IF(OR(AND(LEN(B231)&gt;0,OR(NOT(ISTEXT(B231)),LEN(TRIM(B231))=0)),AND(LEN(C231)&gt;0,OR(NOT(ISTEXT(C231)),LEN(TRIM(C231))=0)),AND(LEN(D231)&gt;0,OR(NOT(ISTEXT(D231)),LEN(TRIM(D231))=0)),AND(LEN(E231)&gt;0,OR(NOT(ISTEXT(E231)),LEN(TRIM(E231))=0)),AND(LEN(F231)&gt;0,OR(NOT(ISTEXT(F231)),LEN(TRIM(F231))=0)),AND(LEN(G231)&gt;0,OR(NOT(ISTEXT(G231)),LEN(TRIM(G231))=0)),AND(LEN(H231)&gt;0,OR(NOT(ISTEXT(H231)),LEN(TRIM(H231))=0)),AND(LEN(I231)&gt;0,OR(NOT(ISTEXT(I231)),LEN(TRIM(I231))=0)),AND(LEN(J231)&gt;0,OR(NOT(ISTEXT(J231)),LEN(TRIM(J231))=0)),AND(LEN(K231)&gt;0,OR(NOT(ISTEXT(K231)),LEN(TRIM(K231))=0)),AND(LEN(L231)&gt;0,OR(NOT(ISTEXT(L231)),LEN(TRIM(L231))=0)),AND(LEN(M231)&gt;0,OR(NOT(ISTEXT(M231)),LEN(TRIM(M231))=0))),"Перевірте текст",IF(OR(AND(LEN(B231)&gt;0,'Налаштування'!J7&lt;&gt;"Готово"),AND(LEN(C231)&gt;0,'Налаштування'!J8&lt;&gt;"Готово"),AND(LEN(D231)&gt;0,'Налаштування'!J9&lt;&gt;"Готово"),AND(LEN(E231)&gt;0,'Налаштування'!J10&lt;&gt;"Готово"),AND(LEN(F231)&gt;0,'Налаштування'!J11&lt;&gt;"Готово"),AND(LEN(G231)&gt;0,'Налаштування'!J12&lt;&gt;"Готово"),AND(LEN(H231)&gt;0,'Налаштування'!J13&lt;&gt;"Готово"),AND(LEN(I231)&gt;0,'Налаштування'!J14&lt;&gt;"Готово"),AND(LEN(J231)&gt;0,'Налаштування'!J15&lt;&gt;"Готово"),AND(LEN(K231)&gt;0,'Налаштування'!J16&lt;&gt;"Готово"),AND(LEN(L231)&gt;0,'Налаштування'!J17&lt;&gt;"Готово"),AND(LEN(M231)&gt;0,'Налаштування'!J18&lt;&gt;"Готово")),"Відділ не налаштовано","Готово"))))</x:f>
      </x:c>
    </x:row>
    <x:row r="232" ht="36" customHeight="1">
      <x:c r="A232" s="14" t="n">
        <x:f>IF('Налаштування'!$C$4&lt;&gt;"Готово","",IF(YEAR(DATE('Налаштування'!$B$4,1,226))='Налаштування'!$B$4,DATE('Налаштування'!$B$4,1,226),""))</x:f>
        <x:v>46248</x:v>
      </x:c>
      <x:c r="B232" s="11"/>
      <x:c r="C232" s="11"/>
      <x:c r="D232" s="11"/>
      <x:c r="E232" s="11"/>
      <x:c r="F232" s="11"/>
      <x:c r="G232" s="11"/>
      <x:c r="H232" s="11"/>
      <x:c r="I232" s="11"/>
      <x:c r="J232" s="11"/>
      <x:c r="K232" s="11"/>
      <x:c r="L232" s="11"/>
      <x:c r="M232" s="11"/>
      <x:c r="N232" s="9" t="str">
        <x:f>IF(COUNTA(B232:M232)=0,"",IF(A232="","Дата поза роком",IF(OR(AND(LEN(B232)&gt;0,OR(NOT(ISTEXT(B232)),LEN(TRIM(B232))=0)),AND(LEN(C232)&gt;0,OR(NOT(ISTEXT(C232)),LEN(TRIM(C232))=0)),AND(LEN(D232)&gt;0,OR(NOT(ISTEXT(D232)),LEN(TRIM(D232))=0)),AND(LEN(E232)&gt;0,OR(NOT(ISTEXT(E232)),LEN(TRIM(E232))=0)),AND(LEN(F232)&gt;0,OR(NOT(ISTEXT(F232)),LEN(TRIM(F232))=0)),AND(LEN(G232)&gt;0,OR(NOT(ISTEXT(G232)),LEN(TRIM(G232))=0)),AND(LEN(H232)&gt;0,OR(NOT(ISTEXT(H232)),LEN(TRIM(H232))=0)),AND(LEN(I232)&gt;0,OR(NOT(ISTEXT(I232)),LEN(TRIM(I232))=0)),AND(LEN(J232)&gt;0,OR(NOT(ISTEXT(J232)),LEN(TRIM(J232))=0)),AND(LEN(K232)&gt;0,OR(NOT(ISTEXT(K232)),LEN(TRIM(K232))=0)),AND(LEN(L232)&gt;0,OR(NOT(ISTEXT(L232)),LEN(TRIM(L232))=0)),AND(LEN(M232)&gt;0,OR(NOT(ISTEXT(M232)),LEN(TRIM(M232))=0))),"Перевірте текст",IF(OR(AND(LEN(B232)&gt;0,'Налаштування'!J7&lt;&gt;"Готово"),AND(LEN(C232)&gt;0,'Налаштування'!J8&lt;&gt;"Готово"),AND(LEN(D232)&gt;0,'Налаштування'!J9&lt;&gt;"Готово"),AND(LEN(E232)&gt;0,'Налаштування'!J10&lt;&gt;"Готово"),AND(LEN(F232)&gt;0,'Налаштування'!J11&lt;&gt;"Готово"),AND(LEN(G232)&gt;0,'Налаштування'!J12&lt;&gt;"Готово"),AND(LEN(H232)&gt;0,'Налаштування'!J13&lt;&gt;"Готово"),AND(LEN(I232)&gt;0,'Налаштування'!J14&lt;&gt;"Готово"),AND(LEN(J232)&gt;0,'Налаштування'!J15&lt;&gt;"Готово"),AND(LEN(K232)&gt;0,'Налаштування'!J16&lt;&gt;"Готово"),AND(LEN(L232)&gt;0,'Налаштування'!J17&lt;&gt;"Готово"),AND(LEN(M232)&gt;0,'Налаштування'!J18&lt;&gt;"Готово")),"Відділ не налаштовано","Готово"))))</x:f>
      </x:c>
    </x:row>
    <x:row r="233" ht="36" customHeight="1">
      <x:c r="A233" s="14" t="n">
        <x:f>IF('Налаштування'!$C$4&lt;&gt;"Готово","",IF(YEAR(DATE('Налаштування'!$B$4,1,227))='Налаштування'!$B$4,DATE('Налаштування'!$B$4,1,227),""))</x:f>
        <x:v>46249</x:v>
      </x:c>
      <x:c r="B233" s="11"/>
      <x:c r="C233" s="11"/>
      <x:c r="D233" s="11"/>
      <x:c r="E233" s="11"/>
      <x:c r="F233" s="11"/>
      <x:c r="G233" s="11"/>
      <x:c r="H233" s="11"/>
      <x:c r="I233" s="11"/>
      <x:c r="J233" s="11"/>
      <x:c r="K233" s="11"/>
      <x:c r="L233" s="11"/>
      <x:c r="M233" s="11"/>
      <x:c r="N233" s="9" t="str">
        <x:f>IF(COUNTA(B233:M233)=0,"",IF(A233="","Дата поза роком",IF(OR(AND(LEN(B233)&gt;0,OR(NOT(ISTEXT(B233)),LEN(TRIM(B233))=0)),AND(LEN(C233)&gt;0,OR(NOT(ISTEXT(C233)),LEN(TRIM(C233))=0)),AND(LEN(D233)&gt;0,OR(NOT(ISTEXT(D233)),LEN(TRIM(D233))=0)),AND(LEN(E233)&gt;0,OR(NOT(ISTEXT(E233)),LEN(TRIM(E233))=0)),AND(LEN(F233)&gt;0,OR(NOT(ISTEXT(F233)),LEN(TRIM(F233))=0)),AND(LEN(G233)&gt;0,OR(NOT(ISTEXT(G233)),LEN(TRIM(G233))=0)),AND(LEN(H233)&gt;0,OR(NOT(ISTEXT(H233)),LEN(TRIM(H233))=0)),AND(LEN(I233)&gt;0,OR(NOT(ISTEXT(I233)),LEN(TRIM(I233))=0)),AND(LEN(J233)&gt;0,OR(NOT(ISTEXT(J233)),LEN(TRIM(J233))=0)),AND(LEN(K233)&gt;0,OR(NOT(ISTEXT(K233)),LEN(TRIM(K233))=0)),AND(LEN(L233)&gt;0,OR(NOT(ISTEXT(L233)),LEN(TRIM(L233))=0)),AND(LEN(M233)&gt;0,OR(NOT(ISTEXT(M233)),LEN(TRIM(M233))=0))),"Перевірте текст",IF(OR(AND(LEN(B233)&gt;0,'Налаштування'!J7&lt;&gt;"Готово"),AND(LEN(C233)&gt;0,'Налаштування'!J8&lt;&gt;"Готово"),AND(LEN(D233)&gt;0,'Налаштування'!J9&lt;&gt;"Готово"),AND(LEN(E233)&gt;0,'Налаштування'!J10&lt;&gt;"Готово"),AND(LEN(F233)&gt;0,'Налаштування'!J11&lt;&gt;"Готово"),AND(LEN(G233)&gt;0,'Налаштування'!J12&lt;&gt;"Готово"),AND(LEN(H233)&gt;0,'Налаштування'!J13&lt;&gt;"Готово"),AND(LEN(I233)&gt;0,'Налаштування'!J14&lt;&gt;"Готово"),AND(LEN(J233)&gt;0,'Налаштування'!J15&lt;&gt;"Готово"),AND(LEN(K233)&gt;0,'Налаштування'!J16&lt;&gt;"Готово"),AND(LEN(L233)&gt;0,'Налаштування'!J17&lt;&gt;"Готово"),AND(LEN(M233)&gt;0,'Налаштування'!J18&lt;&gt;"Готово")),"Відділ не налаштовано","Готово"))))</x:f>
      </x:c>
    </x:row>
    <x:row r="234" ht="36" customHeight="1">
      <x:c r="A234" s="14" t="n">
        <x:f>IF('Налаштування'!$C$4&lt;&gt;"Готово","",IF(YEAR(DATE('Налаштування'!$B$4,1,228))='Налаштування'!$B$4,DATE('Налаштування'!$B$4,1,228),""))</x:f>
        <x:v>46250</x:v>
      </x:c>
      <x:c r="B234" s="11"/>
      <x:c r="C234" s="11"/>
      <x:c r="D234" s="11"/>
      <x:c r="E234" s="11"/>
      <x:c r="F234" s="11"/>
      <x:c r="G234" s="11"/>
      <x:c r="H234" s="11"/>
      <x:c r="I234" s="11"/>
      <x:c r="J234" s="11"/>
      <x:c r="K234" s="11"/>
      <x:c r="L234" s="11"/>
      <x:c r="M234" s="11"/>
      <x:c r="N234" s="9" t="str">
        <x:f>IF(COUNTA(B234:M234)=0,"",IF(A234="","Дата поза роком",IF(OR(AND(LEN(B234)&gt;0,OR(NOT(ISTEXT(B234)),LEN(TRIM(B234))=0)),AND(LEN(C234)&gt;0,OR(NOT(ISTEXT(C234)),LEN(TRIM(C234))=0)),AND(LEN(D234)&gt;0,OR(NOT(ISTEXT(D234)),LEN(TRIM(D234))=0)),AND(LEN(E234)&gt;0,OR(NOT(ISTEXT(E234)),LEN(TRIM(E234))=0)),AND(LEN(F234)&gt;0,OR(NOT(ISTEXT(F234)),LEN(TRIM(F234))=0)),AND(LEN(G234)&gt;0,OR(NOT(ISTEXT(G234)),LEN(TRIM(G234))=0)),AND(LEN(H234)&gt;0,OR(NOT(ISTEXT(H234)),LEN(TRIM(H234))=0)),AND(LEN(I234)&gt;0,OR(NOT(ISTEXT(I234)),LEN(TRIM(I234))=0)),AND(LEN(J234)&gt;0,OR(NOT(ISTEXT(J234)),LEN(TRIM(J234))=0)),AND(LEN(K234)&gt;0,OR(NOT(ISTEXT(K234)),LEN(TRIM(K234))=0)),AND(LEN(L234)&gt;0,OR(NOT(ISTEXT(L234)),LEN(TRIM(L234))=0)),AND(LEN(M234)&gt;0,OR(NOT(ISTEXT(M234)),LEN(TRIM(M234))=0))),"Перевірте текст",IF(OR(AND(LEN(B234)&gt;0,'Налаштування'!J7&lt;&gt;"Готово"),AND(LEN(C234)&gt;0,'Налаштування'!J8&lt;&gt;"Готово"),AND(LEN(D234)&gt;0,'Налаштування'!J9&lt;&gt;"Готово"),AND(LEN(E234)&gt;0,'Налаштування'!J10&lt;&gt;"Готово"),AND(LEN(F234)&gt;0,'Налаштування'!J11&lt;&gt;"Готово"),AND(LEN(G234)&gt;0,'Налаштування'!J12&lt;&gt;"Готово"),AND(LEN(H234)&gt;0,'Налаштування'!J13&lt;&gt;"Готово"),AND(LEN(I234)&gt;0,'Налаштування'!J14&lt;&gt;"Готово"),AND(LEN(J234)&gt;0,'Налаштування'!J15&lt;&gt;"Готово"),AND(LEN(K234)&gt;0,'Налаштування'!J16&lt;&gt;"Готово"),AND(LEN(L234)&gt;0,'Налаштування'!J17&lt;&gt;"Готово"),AND(LEN(M234)&gt;0,'Налаштування'!J18&lt;&gt;"Готово")),"Відділ не налаштовано","Готово"))))</x:f>
      </x:c>
    </x:row>
    <x:row r="235" ht="36" customHeight="1">
      <x:c r="A235" s="14" t="n">
        <x:f>IF('Налаштування'!$C$4&lt;&gt;"Готово","",IF(YEAR(DATE('Налаштування'!$B$4,1,229))='Налаштування'!$B$4,DATE('Налаштування'!$B$4,1,229),""))</x:f>
        <x:v>46251</x:v>
      </x:c>
      <x:c r="B235" s="11"/>
      <x:c r="C235" s="11"/>
      <x:c r="D235" s="11"/>
      <x:c r="E235" s="11"/>
      <x:c r="F235" s="11"/>
      <x:c r="G235" s="11"/>
      <x:c r="H235" s="11"/>
      <x:c r="I235" s="11"/>
      <x:c r="J235" s="11"/>
      <x:c r="K235" s="11"/>
      <x:c r="L235" s="11"/>
      <x:c r="M235" s="11"/>
      <x:c r="N235" s="9" t="str">
        <x:f>IF(COUNTA(B235:M235)=0,"",IF(A235="","Дата поза роком",IF(OR(AND(LEN(B235)&gt;0,OR(NOT(ISTEXT(B235)),LEN(TRIM(B235))=0)),AND(LEN(C235)&gt;0,OR(NOT(ISTEXT(C235)),LEN(TRIM(C235))=0)),AND(LEN(D235)&gt;0,OR(NOT(ISTEXT(D235)),LEN(TRIM(D235))=0)),AND(LEN(E235)&gt;0,OR(NOT(ISTEXT(E235)),LEN(TRIM(E235))=0)),AND(LEN(F235)&gt;0,OR(NOT(ISTEXT(F235)),LEN(TRIM(F235))=0)),AND(LEN(G235)&gt;0,OR(NOT(ISTEXT(G235)),LEN(TRIM(G235))=0)),AND(LEN(H235)&gt;0,OR(NOT(ISTEXT(H235)),LEN(TRIM(H235))=0)),AND(LEN(I235)&gt;0,OR(NOT(ISTEXT(I235)),LEN(TRIM(I235))=0)),AND(LEN(J235)&gt;0,OR(NOT(ISTEXT(J235)),LEN(TRIM(J235))=0)),AND(LEN(K235)&gt;0,OR(NOT(ISTEXT(K235)),LEN(TRIM(K235))=0)),AND(LEN(L235)&gt;0,OR(NOT(ISTEXT(L235)),LEN(TRIM(L235))=0)),AND(LEN(M235)&gt;0,OR(NOT(ISTEXT(M235)),LEN(TRIM(M235))=0))),"Перевірте текст",IF(OR(AND(LEN(B235)&gt;0,'Налаштування'!J7&lt;&gt;"Готово"),AND(LEN(C235)&gt;0,'Налаштування'!J8&lt;&gt;"Готово"),AND(LEN(D235)&gt;0,'Налаштування'!J9&lt;&gt;"Готово"),AND(LEN(E235)&gt;0,'Налаштування'!J10&lt;&gt;"Готово"),AND(LEN(F235)&gt;0,'Налаштування'!J11&lt;&gt;"Готово"),AND(LEN(G235)&gt;0,'Налаштування'!J12&lt;&gt;"Готово"),AND(LEN(H235)&gt;0,'Налаштування'!J13&lt;&gt;"Готово"),AND(LEN(I235)&gt;0,'Налаштування'!J14&lt;&gt;"Готово"),AND(LEN(J235)&gt;0,'Налаштування'!J15&lt;&gt;"Готово"),AND(LEN(K235)&gt;0,'Налаштування'!J16&lt;&gt;"Готово"),AND(LEN(L235)&gt;0,'Налаштування'!J17&lt;&gt;"Готово"),AND(LEN(M235)&gt;0,'Налаштування'!J18&lt;&gt;"Готово")),"Відділ не налаштовано","Готово"))))</x:f>
      </x:c>
    </x:row>
    <x:row r="236" ht="36" customHeight="1">
      <x:c r="A236" s="14" t="n">
        <x:f>IF('Налаштування'!$C$4&lt;&gt;"Готово","",IF(YEAR(DATE('Налаштування'!$B$4,1,230))='Налаштування'!$B$4,DATE('Налаштування'!$B$4,1,230),""))</x:f>
        <x:v>46252</x:v>
      </x:c>
      <x:c r="B236" s="11"/>
      <x:c r="C236" s="11"/>
      <x:c r="D236" s="11"/>
      <x:c r="E236" s="11"/>
      <x:c r="F236" s="11"/>
      <x:c r="G236" s="11"/>
      <x:c r="H236" s="11"/>
      <x:c r="I236" s="11"/>
      <x:c r="J236" s="11"/>
      <x:c r="K236" s="11"/>
      <x:c r="L236" s="11"/>
      <x:c r="M236" s="11"/>
      <x:c r="N236" s="9" t="str">
        <x:f>IF(COUNTA(B236:M236)=0,"",IF(A236="","Дата поза роком",IF(OR(AND(LEN(B236)&gt;0,OR(NOT(ISTEXT(B236)),LEN(TRIM(B236))=0)),AND(LEN(C236)&gt;0,OR(NOT(ISTEXT(C236)),LEN(TRIM(C236))=0)),AND(LEN(D236)&gt;0,OR(NOT(ISTEXT(D236)),LEN(TRIM(D236))=0)),AND(LEN(E236)&gt;0,OR(NOT(ISTEXT(E236)),LEN(TRIM(E236))=0)),AND(LEN(F236)&gt;0,OR(NOT(ISTEXT(F236)),LEN(TRIM(F236))=0)),AND(LEN(G236)&gt;0,OR(NOT(ISTEXT(G236)),LEN(TRIM(G236))=0)),AND(LEN(H236)&gt;0,OR(NOT(ISTEXT(H236)),LEN(TRIM(H236))=0)),AND(LEN(I236)&gt;0,OR(NOT(ISTEXT(I236)),LEN(TRIM(I236))=0)),AND(LEN(J236)&gt;0,OR(NOT(ISTEXT(J236)),LEN(TRIM(J236))=0)),AND(LEN(K236)&gt;0,OR(NOT(ISTEXT(K236)),LEN(TRIM(K236))=0)),AND(LEN(L236)&gt;0,OR(NOT(ISTEXT(L236)),LEN(TRIM(L236))=0)),AND(LEN(M236)&gt;0,OR(NOT(ISTEXT(M236)),LEN(TRIM(M236))=0))),"Перевірте текст",IF(OR(AND(LEN(B236)&gt;0,'Налаштування'!J7&lt;&gt;"Готово"),AND(LEN(C236)&gt;0,'Налаштування'!J8&lt;&gt;"Готово"),AND(LEN(D236)&gt;0,'Налаштування'!J9&lt;&gt;"Готово"),AND(LEN(E236)&gt;0,'Налаштування'!J10&lt;&gt;"Готово"),AND(LEN(F236)&gt;0,'Налаштування'!J11&lt;&gt;"Готово"),AND(LEN(G236)&gt;0,'Налаштування'!J12&lt;&gt;"Готово"),AND(LEN(H236)&gt;0,'Налаштування'!J13&lt;&gt;"Готово"),AND(LEN(I236)&gt;0,'Налаштування'!J14&lt;&gt;"Готово"),AND(LEN(J236)&gt;0,'Налаштування'!J15&lt;&gt;"Готово"),AND(LEN(K236)&gt;0,'Налаштування'!J16&lt;&gt;"Готово"),AND(LEN(L236)&gt;0,'Налаштування'!J17&lt;&gt;"Готово"),AND(LEN(M236)&gt;0,'Налаштування'!J18&lt;&gt;"Готово")),"Відділ не налаштовано","Готово"))))</x:f>
      </x:c>
    </x:row>
    <x:row r="237" ht="36" customHeight="1">
      <x:c r="A237" s="14" t="n">
        <x:f>IF('Налаштування'!$C$4&lt;&gt;"Готово","",IF(YEAR(DATE('Налаштування'!$B$4,1,231))='Налаштування'!$B$4,DATE('Налаштування'!$B$4,1,231),""))</x:f>
        <x:v>46253</x:v>
      </x:c>
      <x:c r="B237" s="11"/>
      <x:c r="C237" s="11"/>
      <x:c r="D237" s="11"/>
      <x:c r="E237" s="11"/>
      <x:c r="F237" s="11"/>
      <x:c r="G237" s="11"/>
      <x:c r="H237" s="11"/>
      <x:c r="I237" s="11"/>
      <x:c r="J237" s="11"/>
      <x:c r="K237" s="11"/>
      <x:c r="L237" s="11"/>
      <x:c r="M237" s="11"/>
      <x:c r="N237" s="9" t="str">
        <x:f>IF(COUNTA(B237:M237)=0,"",IF(A237="","Дата поза роком",IF(OR(AND(LEN(B237)&gt;0,OR(NOT(ISTEXT(B237)),LEN(TRIM(B237))=0)),AND(LEN(C237)&gt;0,OR(NOT(ISTEXT(C237)),LEN(TRIM(C237))=0)),AND(LEN(D237)&gt;0,OR(NOT(ISTEXT(D237)),LEN(TRIM(D237))=0)),AND(LEN(E237)&gt;0,OR(NOT(ISTEXT(E237)),LEN(TRIM(E237))=0)),AND(LEN(F237)&gt;0,OR(NOT(ISTEXT(F237)),LEN(TRIM(F237))=0)),AND(LEN(G237)&gt;0,OR(NOT(ISTEXT(G237)),LEN(TRIM(G237))=0)),AND(LEN(H237)&gt;0,OR(NOT(ISTEXT(H237)),LEN(TRIM(H237))=0)),AND(LEN(I237)&gt;0,OR(NOT(ISTEXT(I237)),LEN(TRIM(I237))=0)),AND(LEN(J237)&gt;0,OR(NOT(ISTEXT(J237)),LEN(TRIM(J237))=0)),AND(LEN(K237)&gt;0,OR(NOT(ISTEXT(K237)),LEN(TRIM(K237))=0)),AND(LEN(L237)&gt;0,OR(NOT(ISTEXT(L237)),LEN(TRIM(L237))=0)),AND(LEN(M237)&gt;0,OR(NOT(ISTEXT(M237)),LEN(TRIM(M237))=0))),"Перевірте текст",IF(OR(AND(LEN(B237)&gt;0,'Налаштування'!J7&lt;&gt;"Готово"),AND(LEN(C237)&gt;0,'Налаштування'!J8&lt;&gt;"Готово"),AND(LEN(D237)&gt;0,'Налаштування'!J9&lt;&gt;"Готово"),AND(LEN(E237)&gt;0,'Налаштування'!J10&lt;&gt;"Готово"),AND(LEN(F237)&gt;0,'Налаштування'!J11&lt;&gt;"Готово"),AND(LEN(G237)&gt;0,'Налаштування'!J12&lt;&gt;"Готово"),AND(LEN(H237)&gt;0,'Налаштування'!J13&lt;&gt;"Готово"),AND(LEN(I237)&gt;0,'Налаштування'!J14&lt;&gt;"Готово"),AND(LEN(J237)&gt;0,'Налаштування'!J15&lt;&gt;"Готово"),AND(LEN(K237)&gt;0,'Налаштування'!J16&lt;&gt;"Готово"),AND(LEN(L237)&gt;0,'Налаштування'!J17&lt;&gt;"Готово"),AND(LEN(M237)&gt;0,'Налаштування'!J18&lt;&gt;"Готово")),"Відділ не налаштовано","Готово"))))</x:f>
      </x:c>
    </x:row>
    <x:row r="238" ht="36" customHeight="1">
      <x:c r="A238" s="14" t="n">
        <x:f>IF('Налаштування'!$C$4&lt;&gt;"Готово","",IF(YEAR(DATE('Налаштування'!$B$4,1,232))='Налаштування'!$B$4,DATE('Налаштування'!$B$4,1,232),""))</x:f>
        <x:v>46254</x:v>
      </x:c>
      <x:c r="B238" s="11"/>
      <x:c r="C238" s="11"/>
      <x:c r="D238" s="11"/>
      <x:c r="E238" s="11"/>
      <x:c r="F238" s="11"/>
      <x:c r="G238" s="11"/>
      <x:c r="H238" s="11"/>
      <x:c r="I238" s="11"/>
      <x:c r="J238" s="11"/>
      <x:c r="K238" s="11"/>
      <x:c r="L238" s="11"/>
      <x:c r="M238" s="11"/>
      <x:c r="N238" s="9" t="str">
        <x:f>IF(COUNTA(B238:M238)=0,"",IF(A238="","Дата поза роком",IF(OR(AND(LEN(B238)&gt;0,OR(NOT(ISTEXT(B238)),LEN(TRIM(B238))=0)),AND(LEN(C238)&gt;0,OR(NOT(ISTEXT(C238)),LEN(TRIM(C238))=0)),AND(LEN(D238)&gt;0,OR(NOT(ISTEXT(D238)),LEN(TRIM(D238))=0)),AND(LEN(E238)&gt;0,OR(NOT(ISTEXT(E238)),LEN(TRIM(E238))=0)),AND(LEN(F238)&gt;0,OR(NOT(ISTEXT(F238)),LEN(TRIM(F238))=0)),AND(LEN(G238)&gt;0,OR(NOT(ISTEXT(G238)),LEN(TRIM(G238))=0)),AND(LEN(H238)&gt;0,OR(NOT(ISTEXT(H238)),LEN(TRIM(H238))=0)),AND(LEN(I238)&gt;0,OR(NOT(ISTEXT(I238)),LEN(TRIM(I238))=0)),AND(LEN(J238)&gt;0,OR(NOT(ISTEXT(J238)),LEN(TRIM(J238))=0)),AND(LEN(K238)&gt;0,OR(NOT(ISTEXT(K238)),LEN(TRIM(K238))=0)),AND(LEN(L238)&gt;0,OR(NOT(ISTEXT(L238)),LEN(TRIM(L238))=0)),AND(LEN(M238)&gt;0,OR(NOT(ISTEXT(M238)),LEN(TRIM(M238))=0))),"Перевірте текст",IF(OR(AND(LEN(B238)&gt;0,'Налаштування'!J7&lt;&gt;"Готово"),AND(LEN(C238)&gt;0,'Налаштування'!J8&lt;&gt;"Готово"),AND(LEN(D238)&gt;0,'Налаштування'!J9&lt;&gt;"Готово"),AND(LEN(E238)&gt;0,'Налаштування'!J10&lt;&gt;"Готово"),AND(LEN(F238)&gt;0,'Налаштування'!J11&lt;&gt;"Готово"),AND(LEN(G238)&gt;0,'Налаштування'!J12&lt;&gt;"Готово"),AND(LEN(H238)&gt;0,'Налаштування'!J13&lt;&gt;"Готово"),AND(LEN(I238)&gt;0,'Налаштування'!J14&lt;&gt;"Готово"),AND(LEN(J238)&gt;0,'Налаштування'!J15&lt;&gt;"Готово"),AND(LEN(K238)&gt;0,'Налаштування'!J16&lt;&gt;"Готово"),AND(LEN(L238)&gt;0,'Налаштування'!J17&lt;&gt;"Готово"),AND(LEN(M238)&gt;0,'Налаштування'!J18&lt;&gt;"Готово")),"Відділ не налаштовано","Готово"))))</x:f>
      </x:c>
    </x:row>
    <x:row r="239" ht="36" customHeight="1">
      <x:c r="A239" s="14" t="n">
        <x:f>IF('Налаштування'!$C$4&lt;&gt;"Готово","",IF(YEAR(DATE('Налаштування'!$B$4,1,233))='Налаштування'!$B$4,DATE('Налаштування'!$B$4,1,233),""))</x:f>
        <x:v>46255</x:v>
      </x:c>
      <x:c r="B239" s="11"/>
      <x:c r="C239" s="11"/>
      <x:c r="D239" s="11"/>
      <x:c r="E239" s="11"/>
      <x:c r="F239" s="11"/>
      <x:c r="G239" s="11"/>
      <x:c r="H239" s="11"/>
      <x:c r="I239" s="11"/>
      <x:c r="J239" s="11"/>
      <x:c r="K239" s="11"/>
      <x:c r="L239" s="11"/>
      <x:c r="M239" s="11"/>
      <x:c r="N239" s="9" t="str">
        <x:f>IF(COUNTA(B239:M239)=0,"",IF(A239="","Дата поза роком",IF(OR(AND(LEN(B239)&gt;0,OR(NOT(ISTEXT(B239)),LEN(TRIM(B239))=0)),AND(LEN(C239)&gt;0,OR(NOT(ISTEXT(C239)),LEN(TRIM(C239))=0)),AND(LEN(D239)&gt;0,OR(NOT(ISTEXT(D239)),LEN(TRIM(D239))=0)),AND(LEN(E239)&gt;0,OR(NOT(ISTEXT(E239)),LEN(TRIM(E239))=0)),AND(LEN(F239)&gt;0,OR(NOT(ISTEXT(F239)),LEN(TRIM(F239))=0)),AND(LEN(G239)&gt;0,OR(NOT(ISTEXT(G239)),LEN(TRIM(G239))=0)),AND(LEN(H239)&gt;0,OR(NOT(ISTEXT(H239)),LEN(TRIM(H239))=0)),AND(LEN(I239)&gt;0,OR(NOT(ISTEXT(I239)),LEN(TRIM(I239))=0)),AND(LEN(J239)&gt;0,OR(NOT(ISTEXT(J239)),LEN(TRIM(J239))=0)),AND(LEN(K239)&gt;0,OR(NOT(ISTEXT(K239)),LEN(TRIM(K239))=0)),AND(LEN(L239)&gt;0,OR(NOT(ISTEXT(L239)),LEN(TRIM(L239))=0)),AND(LEN(M239)&gt;0,OR(NOT(ISTEXT(M239)),LEN(TRIM(M239))=0))),"Перевірте текст",IF(OR(AND(LEN(B239)&gt;0,'Налаштування'!J7&lt;&gt;"Готово"),AND(LEN(C239)&gt;0,'Налаштування'!J8&lt;&gt;"Готово"),AND(LEN(D239)&gt;0,'Налаштування'!J9&lt;&gt;"Готово"),AND(LEN(E239)&gt;0,'Налаштування'!J10&lt;&gt;"Готово"),AND(LEN(F239)&gt;0,'Налаштування'!J11&lt;&gt;"Готово"),AND(LEN(G239)&gt;0,'Налаштування'!J12&lt;&gt;"Готово"),AND(LEN(H239)&gt;0,'Налаштування'!J13&lt;&gt;"Готово"),AND(LEN(I239)&gt;0,'Налаштування'!J14&lt;&gt;"Готово"),AND(LEN(J239)&gt;0,'Налаштування'!J15&lt;&gt;"Готово"),AND(LEN(K239)&gt;0,'Налаштування'!J16&lt;&gt;"Готово"),AND(LEN(L239)&gt;0,'Налаштування'!J17&lt;&gt;"Готово"),AND(LEN(M239)&gt;0,'Налаштування'!J18&lt;&gt;"Готово")),"Відділ не налаштовано","Готово"))))</x:f>
      </x:c>
    </x:row>
    <x:row r="240" ht="36" customHeight="1">
      <x:c r="A240" s="14" t="n">
        <x:f>IF('Налаштування'!$C$4&lt;&gt;"Готово","",IF(YEAR(DATE('Налаштування'!$B$4,1,234))='Налаштування'!$B$4,DATE('Налаштування'!$B$4,1,234),""))</x:f>
        <x:v>46256</x:v>
      </x:c>
      <x:c r="B240" s="11"/>
      <x:c r="C240" s="11"/>
      <x:c r="D240" s="11"/>
      <x:c r="E240" s="11"/>
      <x:c r="F240" s="11"/>
      <x:c r="G240" s="11"/>
      <x:c r="H240" s="11"/>
      <x:c r="I240" s="11"/>
      <x:c r="J240" s="11"/>
      <x:c r="K240" s="11"/>
      <x:c r="L240" s="11"/>
      <x:c r="M240" s="11"/>
      <x:c r="N240" s="9" t="str">
        <x:f>IF(COUNTA(B240:M240)=0,"",IF(A240="","Дата поза роком",IF(OR(AND(LEN(B240)&gt;0,OR(NOT(ISTEXT(B240)),LEN(TRIM(B240))=0)),AND(LEN(C240)&gt;0,OR(NOT(ISTEXT(C240)),LEN(TRIM(C240))=0)),AND(LEN(D240)&gt;0,OR(NOT(ISTEXT(D240)),LEN(TRIM(D240))=0)),AND(LEN(E240)&gt;0,OR(NOT(ISTEXT(E240)),LEN(TRIM(E240))=0)),AND(LEN(F240)&gt;0,OR(NOT(ISTEXT(F240)),LEN(TRIM(F240))=0)),AND(LEN(G240)&gt;0,OR(NOT(ISTEXT(G240)),LEN(TRIM(G240))=0)),AND(LEN(H240)&gt;0,OR(NOT(ISTEXT(H240)),LEN(TRIM(H240))=0)),AND(LEN(I240)&gt;0,OR(NOT(ISTEXT(I240)),LEN(TRIM(I240))=0)),AND(LEN(J240)&gt;0,OR(NOT(ISTEXT(J240)),LEN(TRIM(J240))=0)),AND(LEN(K240)&gt;0,OR(NOT(ISTEXT(K240)),LEN(TRIM(K240))=0)),AND(LEN(L240)&gt;0,OR(NOT(ISTEXT(L240)),LEN(TRIM(L240))=0)),AND(LEN(M240)&gt;0,OR(NOT(ISTEXT(M240)),LEN(TRIM(M240))=0))),"Перевірте текст",IF(OR(AND(LEN(B240)&gt;0,'Налаштування'!J7&lt;&gt;"Готово"),AND(LEN(C240)&gt;0,'Налаштування'!J8&lt;&gt;"Готово"),AND(LEN(D240)&gt;0,'Налаштування'!J9&lt;&gt;"Готово"),AND(LEN(E240)&gt;0,'Налаштування'!J10&lt;&gt;"Готово"),AND(LEN(F240)&gt;0,'Налаштування'!J11&lt;&gt;"Готово"),AND(LEN(G240)&gt;0,'Налаштування'!J12&lt;&gt;"Готово"),AND(LEN(H240)&gt;0,'Налаштування'!J13&lt;&gt;"Готово"),AND(LEN(I240)&gt;0,'Налаштування'!J14&lt;&gt;"Готово"),AND(LEN(J240)&gt;0,'Налаштування'!J15&lt;&gt;"Готово"),AND(LEN(K240)&gt;0,'Налаштування'!J16&lt;&gt;"Готово"),AND(LEN(L240)&gt;0,'Налаштування'!J17&lt;&gt;"Готово"),AND(LEN(M240)&gt;0,'Налаштування'!J18&lt;&gt;"Готово")),"Відділ не налаштовано","Готово"))))</x:f>
      </x:c>
    </x:row>
    <x:row r="241" ht="36" customHeight="1">
      <x:c r="A241" s="14" t="n">
        <x:f>IF('Налаштування'!$C$4&lt;&gt;"Готово","",IF(YEAR(DATE('Налаштування'!$B$4,1,235))='Налаштування'!$B$4,DATE('Налаштування'!$B$4,1,235),""))</x:f>
        <x:v>46257</x:v>
      </x:c>
      <x:c r="B241" s="11"/>
      <x:c r="C241" s="11"/>
      <x:c r="D241" s="11"/>
      <x:c r="E241" s="11"/>
      <x:c r="F241" s="11"/>
      <x:c r="G241" s="11"/>
      <x:c r="H241" s="11"/>
      <x:c r="I241" s="11"/>
      <x:c r="J241" s="11"/>
      <x:c r="K241" s="11"/>
      <x:c r="L241" s="11"/>
      <x:c r="M241" s="11"/>
      <x:c r="N241" s="9" t="str">
        <x:f>IF(COUNTA(B241:M241)=0,"",IF(A241="","Дата поза роком",IF(OR(AND(LEN(B241)&gt;0,OR(NOT(ISTEXT(B241)),LEN(TRIM(B241))=0)),AND(LEN(C241)&gt;0,OR(NOT(ISTEXT(C241)),LEN(TRIM(C241))=0)),AND(LEN(D241)&gt;0,OR(NOT(ISTEXT(D241)),LEN(TRIM(D241))=0)),AND(LEN(E241)&gt;0,OR(NOT(ISTEXT(E241)),LEN(TRIM(E241))=0)),AND(LEN(F241)&gt;0,OR(NOT(ISTEXT(F241)),LEN(TRIM(F241))=0)),AND(LEN(G241)&gt;0,OR(NOT(ISTEXT(G241)),LEN(TRIM(G241))=0)),AND(LEN(H241)&gt;0,OR(NOT(ISTEXT(H241)),LEN(TRIM(H241))=0)),AND(LEN(I241)&gt;0,OR(NOT(ISTEXT(I241)),LEN(TRIM(I241))=0)),AND(LEN(J241)&gt;0,OR(NOT(ISTEXT(J241)),LEN(TRIM(J241))=0)),AND(LEN(K241)&gt;0,OR(NOT(ISTEXT(K241)),LEN(TRIM(K241))=0)),AND(LEN(L241)&gt;0,OR(NOT(ISTEXT(L241)),LEN(TRIM(L241))=0)),AND(LEN(M241)&gt;0,OR(NOT(ISTEXT(M241)),LEN(TRIM(M241))=0))),"Перевірте текст",IF(OR(AND(LEN(B241)&gt;0,'Налаштування'!J7&lt;&gt;"Готово"),AND(LEN(C241)&gt;0,'Налаштування'!J8&lt;&gt;"Готово"),AND(LEN(D241)&gt;0,'Налаштування'!J9&lt;&gt;"Готово"),AND(LEN(E241)&gt;0,'Налаштування'!J10&lt;&gt;"Готово"),AND(LEN(F241)&gt;0,'Налаштування'!J11&lt;&gt;"Готово"),AND(LEN(G241)&gt;0,'Налаштування'!J12&lt;&gt;"Готово"),AND(LEN(H241)&gt;0,'Налаштування'!J13&lt;&gt;"Готово"),AND(LEN(I241)&gt;0,'Налаштування'!J14&lt;&gt;"Готово"),AND(LEN(J241)&gt;0,'Налаштування'!J15&lt;&gt;"Готово"),AND(LEN(K241)&gt;0,'Налаштування'!J16&lt;&gt;"Готово"),AND(LEN(L241)&gt;0,'Налаштування'!J17&lt;&gt;"Готово"),AND(LEN(M241)&gt;0,'Налаштування'!J18&lt;&gt;"Готово")),"Відділ не налаштовано","Готово"))))</x:f>
      </x:c>
    </x:row>
    <x:row r="242" ht="36" customHeight="1">
      <x:c r="A242" s="14" t="n">
        <x:f>IF('Налаштування'!$C$4&lt;&gt;"Готово","",IF(YEAR(DATE('Налаштування'!$B$4,1,236))='Налаштування'!$B$4,DATE('Налаштування'!$B$4,1,236),""))</x:f>
        <x:v>46258</x:v>
      </x:c>
      <x:c r="B242" s="11"/>
      <x:c r="C242" s="11"/>
      <x:c r="D242" s="11"/>
      <x:c r="E242" s="11"/>
      <x:c r="F242" s="11"/>
      <x:c r="G242" s="11"/>
      <x:c r="H242" s="11"/>
      <x:c r="I242" s="11"/>
      <x:c r="J242" s="11"/>
      <x:c r="K242" s="11"/>
      <x:c r="L242" s="11"/>
      <x:c r="M242" s="11"/>
      <x:c r="N242" s="9" t="str">
        <x:f>IF(COUNTA(B242:M242)=0,"",IF(A242="","Дата поза роком",IF(OR(AND(LEN(B242)&gt;0,OR(NOT(ISTEXT(B242)),LEN(TRIM(B242))=0)),AND(LEN(C242)&gt;0,OR(NOT(ISTEXT(C242)),LEN(TRIM(C242))=0)),AND(LEN(D242)&gt;0,OR(NOT(ISTEXT(D242)),LEN(TRIM(D242))=0)),AND(LEN(E242)&gt;0,OR(NOT(ISTEXT(E242)),LEN(TRIM(E242))=0)),AND(LEN(F242)&gt;0,OR(NOT(ISTEXT(F242)),LEN(TRIM(F242))=0)),AND(LEN(G242)&gt;0,OR(NOT(ISTEXT(G242)),LEN(TRIM(G242))=0)),AND(LEN(H242)&gt;0,OR(NOT(ISTEXT(H242)),LEN(TRIM(H242))=0)),AND(LEN(I242)&gt;0,OR(NOT(ISTEXT(I242)),LEN(TRIM(I242))=0)),AND(LEN(J242)&gt;0,OR(NOT(ISTEXT(J242)),LEN(TRIM(J242))=0)),AND(LEN(K242)&gt;0,OR(NOT(ISTEXT(K242)),LEN(TRIM(K242))=0)),AND(LEN(L242)&gt;0,OR(NOT(ISTEXT(L242)),LEN(TRIM(L242))=0)),AND(LEN(M242)&gt;0,OR(NOT(ISTEXT(M242)),LEN(TRIM(M242))=0))),"Перевірте текст",IF(OR(AND(LEN(B242)&gt;0,'Налаштування'!J7&lt;&gt;"Готово"),AND(LEN(C242)&gt;0,'Налаштування'!J8&lt;&gt;"Готово"),AND(LEN(D242)&gt;0,'Налаштування'!J9&lt;&gt;"Готово"),AND(LEN(E242)&gt;0,'Налаштування'!J10&lt;&gt;"Готово"),AND(LEN(F242)&gt;0,'Налаштування'!J11&lt;&gt;"Готово"),AND(LEN(G242)&gt;0,'Налаштування'!J12&lt;&gt;"Готово"),AND(LEN(H242)&gt;0,'Налаштування'!J13&lt;&gt;"Готово"),AND(LEN(I242)&gt;0,'Налаштування'!J14&lt;&gt;"Готово"),AND(LEN(J242)&gt;0,'Налаштування'!J15&lt;&gt;"Готово"),AND(LEN(K242)&gt;0,'Налаштування'!J16&lt;&gt;"Готово"),AND(LEN(L242)&gt;0,'Налаштування'!J17&lt;&gt;"Готово"),AND(LEN(M242)&gt;0,'Налаштування'!J18&lt;&gt;"Готово")),"Відділ не налаштовано","Готово"))))</x:f>
      </x:c>
    </x:row>
    <x:row r="243" ht="36" customHeight="1">
      <x:c r="A243" s="14" t="n">
        <x:f>IF('Налаштування'!$C$4&lt;&gt;"Готово","",IF(YEAR(DATE('Налаштування'!$B$4,1,237))='Налаштування'!$B$4,DATE('Налаштування'!$B$4,1,237),""))</x:f>
        <x:v>46259</x:v>
      </x:c>
      <x:c r="B243" s="11"/>
      <x:c r="C243" s="11"/>
      <x:c r="D243" s="11"/>
      <x:c r="E243" s="11"/>
      <x:c r="F243" s="11"/>
      <x:c r="G243" s="11"/>
      <x:c r="H243" s="11"/>
      <x:c r="I243" s="11"/>
      <x:c r="J243" s="11"/>
      <x:c r="K243" s="11"/>
      <x:c r="L243" s="11"/>
      <x:c r="M243" s="11"/>
      <x:c r="N243" s="9" t="str">
        <x:f>IF(COUNTA(B243:M243)=0,"",IF(A243="","Дата поза роком",IF(OR(AND(LEN(B243)&gt;0,OR(NOT(ISTEXT(B243)),LEN(TRIM(B243))=0)),AND(LEN(C243)&gt;0,OR(NOT(ISTEXT(C243)),LEN(TRIM(C243))=0)),AND(LEN(D243)&gt;0,OR(NOT(ISTEXT(D243)),LEN(TRIM(D243))=0)),AND(LEN(E243)&gt;0,OR(NOT(ISTEXT(E243)),LEN(TRIM(E243))=0)),AND(LEN(F243)&gt;0,OR(NOT(ISTEXT(F243)),LEN(TRIM(F243))=0)),AND(LEN(G243)&gt;0,OR(NOT(ISTEXT(G243)),LEN(TRIM(G243))=0)),AND(LEN(H243)&gt;0,OR(NOT(ISTEXT(H243)),LEN(TRIM(H243))=0)),AND(LEN(I243)&gt;0,OR(NOT(ISTEXT(I243)),LEN(TRIM(I243))=0)),AND(LEN(J243)&gt;0,OR(NOT(ISTEXT(J243)),LEN(TRIM(J243))=0)),AND(LEN(K243)&gt;0,OR(NOT(ISTEXT(K243)),LEN(TRIM(K243))=0)),AND(LEN(L243)&gt;0,OR(NOT(ISTEXT(L243)),LEN(TRIM(L243))=0)),AND(LEN(M243)&gt;0,OR(NOT(ISTEXT(M243)),LEN(TRIM(M243))=0))),"Перевірте текст",IF(OR(AND(LEN(B243)&gt;0,'Налаштування'!J7&lt;&gt;"Готово"),AND(LEN(C243)&gt;0,'Налаштування'!J8&lt;&gt;"Готово"),AND(LEN(D243)&gt;0,'Налаштування'!J9&lt;&gt;"Готово"),AND(LEN(E243)&gt;0,'Налаштування'!J10&lt;&gt;"Готово"),AND(LEN(F243)&gt;0,'Налаштування'!J11&lt;&gt;"Готово"),AND(LEN(G243)&gt;0,'Налаштування'!J12&lt;&gt;"Готово"),AND(LEN(H243)&gt;0,'Налаштування'!J13&lt;&gt;"Готово"),AND(LEN(I243)&gt;0,'Налаштування'!J14&lt;&gt;"Готово"),AND(LEN(J243)&gt;0,'Налаштування'!J15&lt;&gt;"Готово"),AND(LEN(K243)&gt;0,'Налаштування'!J16&lt;&gt;"Готово"),AND(LEN(L243)&gt;0,'Налаштування'!J17&lt;&gt;"Готово"),AND(LEN(M243)&gt;0,'Налаштування'!J18&lt;&gt;"Готово")),"Відділ не налаштовано","Готово"))))</x:f>
      </x:c>
    </x:row>
    <x:row r="244" ht="36" customHeight="1">
      <x:c r="A244" s="14" t="n">
        <x:f>IF('Налаштування'!$C$4&lt;&gt;"Готово","",IF(YEAR(DATE('Налаштування'!$B$4,1,238))='Налаштування'!$B$4,DATE('Налаштування'!$B$4,1,238),""))</x:f>
        <x:v>46260</x:v>
      </x:c>
      <x:c r="B244" s="11"/>
      <x:c r="C244" s="11"/>
      <x:c r="D244" s="11"/>
      <x:c r="E244" s="11"/>
      <x:c r="F244" s="11"/>
      <x:c r="G244" s="11"/>
      <x:c r="H244" s="11"/>
      <x:c r="I244" s="11"/>
      <x:c r="J244" s="11"/>
      <x:c r="K244" s="11"/>
      <x:c r="L244" s="11"/>
      <x:c r="M244" s="11"/>
      <x:c r="N244" s="9" t="str">
        <x:f>IF(COUNTA(B244:M244)=0,"",IF(A244="","Дата поза роком",IF(OR(AND(LEN(B244)&gt;0,OR(NOT(ISTEXT(B244)),LEN(TRIM(B244))=0)),AND(LEN(C244)&gt;0,OR(NOT(ISTEXT(C244)),LEN(TRIM(C244))=0)),AND(LEN(D244)&gt;0,OR(NOT(ISTEXT(D244)),LEN(TRIM(D244))=0)),AND(LEN(E244)&gt;0,OR(NOT(ISTEXT(E244)),LEN(TRIM(E244))=0)),AND(LEN(F244)&gt;0,OR(NOT(ISTEXT(F244)),LEN(TRIM(F244))=0)),AND(LEN(G244)&gt;0,OR(NOT(ISTEXT(G244)),LEN(TRIM(G244))=0)),AND(LEN(H244)&gt;0,OR(NOT(ISTEXT(H244)),LEN(TRIM(H244))=0)),AND(LEN(I244)&gt;0,OR(NOT(ISTEXT(I244)),LEN(TRIM(I244))=0)),AND(LEN(J244)&gt;0,OR(NOT(ISTEXT(J244)),LEN(TRIM(J244))=0)),AND(LEN(K244)&gt;0,OR(NOT(ISTEXT(K244)),LEN(TRIM(K244))=0)),AND(LEN(L244)&gt;0,OR(NOT(ISTEXT(L244)),LEN(TRIM(L244))=0)),AND(LEN(M244)&gt;0,OR(NOT(ISTEXT(M244)),LEN(TRIM(M244))=0))),"Перевірте текст",IF(OR(AND(LEN(B244)&gt;0,'Налаштування'!J7&lt;&gt;"Готово"),AND(LEN(C244)&gt;0,'Налаштування'!J8&lt;&gt;"Готово"),AND(LEN(D244)&gt;0,'Налаштування'!J9&lt;&gt;"Готово"),AND(LEN(E244)&gt;0,'Налаштування'!J10&lt;&gt;"Готово"),AND(LEN(F244)&gt;0,'Налаштування'!J11&lt;&gt;"Готово"),AND(LEN(G244)&gt;0,'Налаштування'!J12&lt;&gt;"Готово"),AND(LEN(H244)&gt;0,'Налаштування'!J13&lt;&gt;"Готово"),AND(LEN(I244)&gt;0,'Налаштування'!J14&lt;&gt;"Готово"),AND(LEN(J244)&gt;0,'Налаштування'!J15&lt;&gt;"Готово"),AND(LEN(K244)&gt;0,'Налаштування'!J16&lt;&gt;"Готово"),AND(LEN(L244)&gt;0,'Налаштування'!J17&lt;&gt;"Готово"),AND(LEN(M244)&gt;0,'Налаштування'!J18&lt;&gt;"Готово")),"Відділ не налаштовано","Готово"))))</x:f>
      </x:c>
    </x:row>
    <x:row r="245" ht="36" customHeight="1">
      <x:c r="A245" s="14" t="n">
        <x:f>IF('Налаштування'!$C$4&lt;&gt;"Готово","",IF(YEAR(DATE('Налаштування'!$B$4,1,239))='Налаштування'!$B$4,DATE('Налаштування'!$B$4,1,239),""))</x:f>
        <x:v>46261</x:v>
      </x:c>
      <x:c r="B245" s="11"/>
      <x:c r="C245" s="11"/>
      <x:c r="D245" s="11"/>
      <x:c r="E245" s="11"/>
      <x:c r="F245" s="11"/>
      <x:c r="G245" s="11"/>
      <x:c r="H245" s="11"/>
      <x:c r="I245" s="11"/>
      <x:c r="J245" s="11"/>
      <x:c r="K245" s="11"/>
      <x:c r="L245" s="11"/>
      <x:c r="M245" s="11"/>
      <x:c r="N245" s="9" t="str">
        <x:f>IF(COUNTA(B245:M245)=0,"",IF(A245="","Дата поза роком",IF(OR(AND(LEN(B245)&gt;0,OR(NOT(ISTEXT(B245)),LEN(TRIM(B245))=0)),AND(LEN(C245)&gt;0,OR(NOT(ISTEXT(C245)),LEN(TRIM(C245))=0)),AND(LEN(D245)&gt;0,OR(NOT(ISTEXT(D245)),LEN(TRIM(D245))=0)),AND(LEN(E245)&gt;0,OR(NOT(ISTEXT(E245)),LEN(TRIM(E245))=0)),AND(LEN(F245)&gt;0,OR(NOT(ISTEXT(F245)),LEN(TRIM(F245))=0)),AND(LEN(G245)&gt;0,OR(NOT(ISTEXT(G245)),LEN(TRIM(G245))=0)),AND(LEN(H245)&gt;0,OR(NOT(ISTEXT(H245)),LEN(TRIM(H245))=0)),AND(LEN(I245)&gt;0,OR(NOT(ISTEXT(I245)),LEN(TRIM(I245))=0)),AND(LEN(J245)&gt;0,OR(NOT(ISTEXT(J245)),LEN(TRIM(J245))=0)),AND(LEN(K245)&gt;0,OR(NOT(ISTEXT(K245)),LEN(TRIM(K245))=0)),AND(LEN(L245)&gt;0,OR(NOT(ISTEXT(L245)),LEN(TRIM(L245))=0)),AND(LEN(M245)&gt;0,OR(NOT(ISTEXT(M245)),LEN(TRIM(M245))=0))),"Перевірте текст",IF(OR(AND(LEN(B245)&gt;0,'Налаштування'!J7&lt;&gt;"Готово"),AND(LEN(C245)&gt;0,'Налаштування'!J8&lt;&gt;"Готово"),AND(LEN(D245)&gt;0,'Налаштування'!J9&lt;&gt;"Готово"),AND(LEN(E245)&gt;0,'Налаштування'!J10&lt;&gt;"Готово"),AND(LEN(F245)&gt;0,'Налаштування'!J11&lt;&gt;"Готово"),AND(LEN(G245)&gt;0,'Налаштування'!J12&lt;&gt;"Готово"),AND(LEN(H245)&gt;0,'Налаштування'!J13&lt;&gt;"Готово"),AND(LEN(I245)&gt;0,'Налаштування'!J14&lt;&gt;"Готово"),AND(LEN(J245)&gt;0,'Налаштування'!J15&lt;&gt;"Готово"),AND(LEN(K245)&gt;0,'Налаштування'!J16&lt;&gt;"Готово"),AND(LEN(L245)&gt;0,'Налаштування'!J17&lt;&gt;"Готово"),AND(LEN(M245)&gt;0,'Налаштування'!J18&lt;&gt;"Готово")),"Відділ не налаштовано","Готово"))))</x:f>
      </x:c>
    </x:row>
    <x:row r="246" ht="36" customHeight="1">
      <x:c r="A246" s="14" t="n">
        <x:f>IF('Налаштування'!$C$4&lt;&gt;"Готово","",IF(YEAR(DATE('Налаштування'!$B$4,1,240))='Налаштування'!$B$4,DATE('Налаштування'!$B$4,1,240),""))</x:f>
        <x:v>46262</x:v>
      </x:c>
      <x:c r="B246" s="11"/>
      <x:c r="C246" s="11"/>
      <x:c r="D246" s="11"/>
      <x:c r="E246" s="11"/>
      <x:c r="F246" s="11"/>
      <x:c r="G246" s="11"/>
      <x:c r="H246" s="11"/>
      <x:c r="I246" s="11"/>
      <x:c r="J246" s="11"/>
      <x:c r="K246" s="11"/>
      <x:c r="L246" s="11"/>
      <x:c r="M246" s="11"/>
      <x:c r="N246" s="9" t="str">
        <x:f>IF(COUNTA(B246:M246)=0,"",IF(A246="","Дата поза роком",IF(OR(AND(LEN(B246)&gt;0,OR(NOT(ISTEXT(B246)),LEN(TRIM(B246))=0)),AND(LEN(C246)&gt;0,OR(NOT(ISTEXT(C246)),LEN(TRIM(C246))=0)),AND(LEN(D246)&gt;0,OR(NOT(ISTEXT(D246)),LEN(TRIM(D246))=0)),AND(LEN(E246)&gt;0,OR(NOT(ISTEXT(E246)),LEN(TRIM(E246))=0)),AND(LEN(F246)&gt;0,OR(NOT(ISTEXT(F246)),LEN(TRIM(F246))=0)),AND(LEN(G246)&gt;0,OR(NOT(ISTEXT(G246)),LEN(TRIM(G246))=0)),AND(LEN(H246)&gt;0,OR(NOT(ISTEXT(H246)),LEN(TRIM(H246))=0)),AND(LEN(I246)&gt;0,OR(NOT(ISTEXT(I246)),LEN(TRIM(I246))=0)),AND(LEN(J246)&gt;0,OR(NOT(ISTEXT(J246)),LEN(TRIM(J246))=0)),AND(LEN(K246)&gt;0,OR(NOT(ISTEXT(K246)),LEN(TRIM(K246))=0)),AND(LEN(L246)&gt;0,OR(NOT(ISTEXT(L246)),LEN(TRIM(L246))=0)),AND(LEN(M246)&gt;0,OR(NOT(ISTEXT(M246)),LEN(TRIM(M246))=0))),"Перевірте текст",IF(OR(AND(LEN(B246)&gt;0,'Налаштування'!J7&lt;&gt;"Готово"),AND(LEN(C246)&gt;0,'Налаштування'!J8&lt;&gt;"Готово"),AND(LEN(D246)&gt;0,'Налаштування'!J9&lt;&gt;"Готово"),AND(LEN(E246)&gt;0,'Налаштування'!J10&lt;&gt;"Готово"),AND(LEN(F246)&gt;0,'Налаштування'!J11&lt;&gt;"Готово"),AND(LEN(G246)&gt;0,'Налаштування'!J12&lt;&gt;"Готово"),AND(LEN(H246)&gt;0,'Налаштування'!J13&lt;&gt;"Готово"),AND(LEN(I246)&gt;0,'Налаштування'!J14&lt;&gt;"Готово"),AND(LEN(J246)&gt;0,'Налаштування'!J15&lt;&gt;"Готово"),AND(LEN(K246)&gt;0,'Налаштування'!J16&lt;&gt;"Готово"),AND(LEN(L246)&gt;0,'Налаштування'!J17&lt;&gt;"Готово"),AND(LEN(M246)&gt;0,'Налаштування'!J18&lt;&gt;"Готово")),"Відділ не налаштовано","Готово"))))</x:f>
      </x:c>
    </x:row>
    <x:row r="247" ht="36" customHeight="1">
      <x:c r="A247" s="14" t="n">
        <x:f>IF('Налаштування'!$C$4&lt;&gt;"Готово","",IF(YEAR(DATE('Налаштування'!$B$4,1,241))='Налаштування'!$B$4,DATE('Налаштування'!$B$4,1,241),""))</x:f>
        <x:v>46263</x:v>
      </x:c>
      <x:c r="B247" s="11"/>
      <x:c r="C247" s="11"/>
      <x:c r="D247" s="11"/>
      <x:c r="E247" s="11"/>
      <x:c r="F247" s="11"/>
      <x:c r="G247" s="11"/>
      <x:c r="H247" s="11"/>
      <x:c r="I247" s="11"/>
      <x:c r="J247" s="11"/>
      <x:c r="K247" s="11"/>
      <x:c r="L247" s="11"/>
      <x:c r="M247" s="11"/>
      <x:c r="N247" s="9" t="str">
        <x:f>IF(COUNTA(B247:M247)=0,"",IF(A247="","Дата поза роком",IF(OR(AND(LEN(B247)&gt;0,OR(NOT(ISTEXT(B247)),LEN(TRIM(B247))=0)),AND(LEN(C247)&gt;0,OR(NOT(ISTEXT(C247)),LEN(TRIM(C247))=0)),AND(LEN(D247)&gt;0,OR(NOT(ISTEXT(D247)),LEN(TRIM(D247))=0)),AND(LEN(E247)&gt;0,OR(NOT(ISTEXT(E247)),LEN(TRIM(E247))=0)),AND(LEN(F247)&gt;0,OR(NOT(ISTEXT(F247)),LEN(TRIM(F247))=0)),AND(LEN(G247)&gt;0,OR(NOT(ISTEXT(G247)),LEN(TRIM(G247))=0)),AND(LEN(H247)&gt;0,OR(NOT(ISTEXT(H247)),LEN(TRIM(H247))=0)),AND(LEN(I247)&gt;0,OR(NOT(ISTEXT(I247)),LEN(TRIM(I247))=0)),AND(LEN(J247)&gt;0,OR(NOT(ISTEXT(J247)),LEN(TRIM(J247))=0)),AND(LEN(K247)&gt;0,OR(NOT(ISTEXT(K247)),LEN(TRIM(K247))=0)),AND(LEN(L247)&gt;0,OR(NOT(ISTEXT(L247)),LEN(TRIM(L247))=0)),AND(LEN(M247)&gt;0,OR(NOT(ISTEXT(M247)),LEN(TRIM(M247))=0))),"Перевірте текст",IF(OR(AND(LEN(B247)&gt;0,'Налаштування'!J7&lt;&gt;"Готово"),AND(LEN(C247)&gt;0,'Налаштування'!J8&lt;&gt;"Готово"),AND(LEN(D247)&gt;0,'Налаштування'!J9&lt;&gt;"Готово"),AND(LEN(E247)&gt;0,'Налаштування'!J10&lt;&gt;"Готово"),AND(LEN(F247)&gt;0,'Налаштування'!J11&lt;&gt;"Готово"),AND(LEN(G247)&gt;0,'Налаштування'!J12&lt;&gt;"Готово"),AND(LEN(H247)&gt;0,'Налаштування'!J13&lt;&gt;"Готово"),AND(LEN(I247)&gt;0,'Налаштування'!J14&lt;&gt;"Готово"),AND(LEN(J247)&gt;0,'Налаштування'!J15&lt;&gt;"Готово"),AND(LEN(K247)&gt;0,'Налаштування'!J16&lt;&gt;"Готово"),AND(LEN(L247)&gt;0,'Налаштування'!J17&lt;&gt;"Готово"),AND(LEN(M247)&gt;0,'Налаштування'!J18&lt;&gt;"Готово")),"Відділ не налаштовано","Готово"))))</x:f>
      </x:c>
    </x:row>
    <x:row r="248" ht="36" customHeight="1">
      <x:c r="A248" s="14" t="n">
        <x:f>IF('Налаштування'!$C$4&lt;&gt;"Готово","",IF(YEAR(DATE('Налаштування'!$B$4,1,242))='Налаштування'!$B$4,DATE('Налаштування'!$B$4,1,242),""))</x:f>
        <x:v>46264</x:v>
      </x:c>
      <x:c r="B248" s="11"/>
      <x:c r="C248" s="11"/>
      <x:c r="D248" s="11"/>
      <x:c r="E248" s="11"/>
      <x:c r="F248" s="11"/>
      <x:c r="G248" s="11"/>
      <x:c r="H248" s="11"/>
      <x:c r="I248" s="11"/>
      <x:c r="J248" s="11"/>
      <x:c r="K248" s="11"/>
      <x:c r="L248" s="11"/>
      <x:c r="M248" s="11"/>
      <x:c r="N248" s="9" t="str">
        <x:f>IF(COUNTA(B248:M248)=0,"",IF(A248="","Дата поза роком",IF(OR(AND(LEN(B248)&gt;0,OR(NOT(ISTEXT(B248)),LEN(TRIM(B248))=0)),AND(LEN(C248)&gt;0,OR(NOT(ISTEXT(C248)),LEN(TRIM(C248))=0)),AND(LEN(D248)&gt;0,OR(NOT(ISTEXT(D248)),LEN(TRIM(D248))=0)),AND(LEN(E248)&gt;0,OR(NOT(ISTEXT(E248)),LEN(TRIM(E248))=0)),AND(LEN(F248)&gt;0,OR(NOT(ISTEXT(F248)),LEN(TRIM(F248))=0)),AND(LEN(G248)&gt;0,OR(NOT(ISTEXT(G248)),LEN(TRIM(G248))=0)),AND(LEN(H248)&gt;0,OR(NOT(ISTEXT(H248)),LEN(TRIM(H248))=0)),AND(LEN(I248)&gt;0,OR(NOT(ISTEXT(I248)),LEN(TRIM(I248))=0)),AND(LEN(J248)&gt;0,OR(NOT(ISTEXT(J248)),LEN(TRIM(J248))=0)),AND(LEN(K248)&gt;0,OR(NOT(ISTEXT(K248)),LEN(TRIM(K248))=0)),AND(LEN(L248)&gt;0,OR(NOT(ISTEXT(L248)),LEN(TRIM(L248))=0)),AND(LEN(M248)&gt;0,OR(NOT(ISTEXT(M248)),LEN(TRIM(M248))=0))),"Перевірте текст",IF(OR(AND(LEN(B248)&gt;0,'Налаштування'!J7&lt;&gt;"Готово"),AND(LEN(C248)&gt;0,'Налаштування'!J8&lt;&gt;"Готово"),AND(LEN(D248)&gt;0,'Налаштування'!J9&lt;&gt;"Готово"),AND(LEN(E248)&gt;0,'Налаштування'!J10&lt;&gt;"Готово"),AND(LEN(F248)&gt;0,'Налаштування'!J11&lt;&gt;"Готово"),AND(LEN(G248)&gt;0,'Налаштування'!J12&lt;&gt;"Готово"),AND(LEN(H248)&gt;0,'Налаштування'!J13&lt;&gt;"Готово"),AND(LEN(I248)&gt;0,'Налаштування'!J14&lt;&gt;"Готово"),AND(LEN(J248)&gt;0,'Налаштування'!J15&lt;&gt;"Готово"),AND(LEN(K248)&gt;0,'Налаштування'!J16&lt;&gt;"Готово"),AND(LEN(L248)&gt;0,'Налаштування'!J17&lt;&gt;"Готово"),AND(LEN(M248)&gt;0,'Налаштування'!J18&lt;&gt;"Готово")),"Відділ не налаштовано","Готово"))))</x:f>
      </x:c>
    </x:row>
    <x:row r="249" ht="36" customHeight="1">
      <x:c r="A249" s="14" t="n">
        <x:f>IF('Налаштування'!$C$4&lt;&gt;"Готово","",IF(YEAR(DATE('Налаштування'!$B$4,1,243))='Налаштування'!$B$4,DATE('Налаштування'!$B$4,1,243),""))</x:f>
        <x:v>46265</x:v>
      </x:c>
      <x:c r="B249" s="11"/>
      <x:c r="C249" s="11"/>
      <x:c r="D249" s="11"/>
      <x:c r="E249" s="11"/>
      <x:c r="F249" s="11"/>
      <x:c r="G249" s="11"/>
      <x:c r="H249" s="11"/>
      <x:c r="I249" s="11"/>
      <x:c r="J249" s="11"/>
      <x:c r="K249" s="11"/>
      <x:c r="L249" s="11"/>
      <x:c r="M249" s="11"/>
      <x:c r="N249" s="9" t="str">
        <x:f>IF(COUNTA(B249:M249)=0,"",IF(A249="","Дата поза роком",IF(OR(AND(LEN(B249)&gt;0,OR(NOT(ISTEXT(B249)),LEN(TRIM(B249))=0)),AND(LEN(C249)&gt;0,OR(NOT(ISTEXT(C249)),LEN(TRIM(C249))=0)),AND(LEN(D249)&gt;0,OR(NOT(ISTEXT(D249)),LEN(TRIM(D249))=0)),AND(LEN(E249)&gt;0,OR(NOT(ISTEXT(E249)),LEN(TRIM(E249))=0)),AND(LEN(F249)&gt;0,OR(NOT(ISTEXT(F249)),LEN(TRIM(F249))=0)),AND(LEN(G249)&gt;0,OR(NOT(ISTEXT(G249)),LEN(TRIM(G249))=0)),AND(LEN(H249)&gt;0,OR(NOT(ISTEXT(H249)),LEN(TRIM(H249))=0)),AND(LEN(I249)&gt;0,OR(NOT(ISTEXT(I249)),LEN(TRIM(I249))=0)),AND(LEN(J249)&gt;0,OR(NOT(ISTEXT(J249)),LEN(TRIM(J249))=0)),AND(LEN(K249)&gt;0,OR(NOT(ISTEXT(K249)),LEN(TRIM(K249))=0)),AND(LEN(L249)&gt;0,OR(NOT(ISTEXT(L249)),LEN(TRIM(L249))=0)),AND(LEN(M249)&gt;0,OR(NOT(ISTEXT(M249)),LEN(TRIM(M249))=0))),"Перевірте текст",IF(OR(AND(LEN(B249)&gt;0,'Налаштування'!J7&lt;&gt;"Готово"),AND(LEN(C249)&gt;0,'Налаштування'!J8&lt;&gt;"Готово"),AND(LEN(D249)&gt;0,'Налаштування'!J9&lt;&gt;"Готово"),AND(LEN(E249)&gt;0,'Налаштування'!J10&lt;&gt;"Готово"),AND(LEN(F249)&gt;0,'Налаштування'!J11&lt;&gt;"Готово"),AND(LEN(G249)&gt;0,'Налаштування'!J12&lt;&gt;"Готово"),AND(LEN(H249)&gt;0,'Налаштування'!J13&lt;&gt;"Готово"),AND(LEN(I249)&gt;0,'Налаштування'!J14&lt;&gt;"Готово"),AND(LEN(J249)&gt;0,'Налаштування'!J15&lt;&gt;"Готово"),AND(LEN(K249)&gt;0,'Налаштування'!J16&lt;&gt;"Готово"),AND(LEN(L249)&gt;0,'Налаштування'!J17&lt;&gt;"Готово"),AND(LEN(M249)&gt;0,'Налаштування'!J18&lt;&gt;"Готово")),"Відділ не налаштовано","Готово"))))</x:f>
      </x:c>
    </x:row>
    <x:row r="250" ht="36" customHeight="1">
      <x:c r="A250" s="14" t="n">
        <x:f>IF('Налаштування'!$C$4&lt;&gt;"Готово","",IF(YEAR(DATE('Налаштування'!$B$4,1,244))='Налаштування'!$B$4,DATE('Налаштування'!$B$4,1,244),""))</x:f>
        <x:v>46266</x:v>
      </x:c>
      <x:c r="B250" s="11"/>
      <x:c r="C250" s="11"/>
      <x:c r="D250" s="11"/>
      <x:c r="E250" s="11"/>
      <x:c r="F250" s="11"/>
      <x:c r="G250" s="11"/>
      <x:c r="H250" s="11"/>
      <x:c r="I250" s="11"/>
      <x:c r="J250" s="11"/>
      <x:c r="K250" s="11"/>
      <x:c r="L250" s="11"/>
      <x:c r="M250" s="11"/>
      <x:c r="N250" s="9" t="str">
        <x:f>IF(COUNTA(B250:M250)=0,"",IF(A250="","Дата поза роком",IF(OR(AND(LEN(B250)&gt;0,OR(NOT(ISTEXT(B250)),LEN(TRIM(B250))=0)),AND(LEN(C250)&gt;0,OR(NOT(ISTEXT(C250)),LEN(TRIM(C250))=0)),AND(LEN(D250)&gt;0,OR(NOT(ISTEXT(D250)),LEN(TRIM(D250))=0)),AND(LEN(E250)&gt;0,OR(NOT(ISTEXT(E250)),LEN(TRIM(E250))=0)),AND(LEN(F250)&gt;0,OR(NOT(ISTEXT(F250)),LEN(TRIM(F250))=0)),AND(LEN(G250)&gt;0,OR(NOT(ISTEXT(G250)),LEN(TRIM(G250))=0)),AND(LEN(H250)&gt;0,OR(NOT(ISTEXT(H250)),LEN(TRIM(H250))=0)),AND(LEN(I250)&gt;0,OR(NOT(ISTEXT(I250)),LEN(TRIM(I250))=0)),AND(LEN(J250)&gt;0,OR(NOT(ISTEXT(J250)),LEN(TRIM(J250))=0)),AND(LEN(K250)&gt;0,OR(NOT(ISTEXT(K250)),LEN(TRIM(K250))=0)),AND(LEN(L250)&gt;0,OR(NOT(ISTEXT(L250)),LEN(TRIM(L250))=0)),AND(LEN(M250)&gt;0,OR(NOT(ISTEXT(M250)),LEN(TRIM(M250))=0))),"Перевірте текст",IF(OR(AND(LEN(B250)&gt;0,'Налаштування'!J7&lt;&gt;"Готово"),AND(LEN(C250)&gt;0,'Налаштування'!J8&lt;&gt;"Готово"),AND(LEN(D250)&gt;0,'Налаштування'!J9&lt;&gt;"Готово"),AND(LEN(E250)&gt;0,'Налаштування'!J10&lt;&gt;"Готово"),AND(LEN(F250)&gt;0,'Налаштування'!J11&lt;&gt;"Готово"),AND(LEN(G250)&gt;0,'Налаштування'!J12&lt;&gt;"Готово"),AND(LEN(H250)&gt;0,'Налаштування'!J13&lt;&gt;"Готово"),AND(LEN(I250)&gt;0,'Налаштування'!J14&lt;&gt;"Готово"),AND(LEN(J250)&gt;0,'Налаштування'!J15&lt;&gt;"Готово"),AND(LEN(K250)&gt;0,'Налаштування'!J16&lt;&gt;"Готово"),AND(LEN(L250)&gt;0,'Налаштування'!J17&lt;&gt;"Готово"),AND(LEN(M250)&gt;0,'Налаштування'!J18&lt;&gt;"Готово")),"Відділ не налаштовано","Готово"))))</x:f>
      </x:c>
    </x:row>
    <x:row r="251" ht="36" customHeight="1">
      <x:c r="A251" s="14" t="n">
        <x:f>IF('Налаштування'!$C$4&lt;&gt;"Готово","",IF(YEAR(DATE('Налаштування'!$B$4,1,245))='Налаштування'!$B$4,DATE('Налаштування'!$B$4,1,245),""))</x:f>
        <x:v>46267</x:v>
      </x:c>
      <x:c r="B251" s="11"/>
      <x:c r="C251" s="11"/>
      <x:c r="D251" s="11"/>
      <x:c r="E251" s="11"/>
      <x:c r="F251" s="11"/>
      <x:c r="G251" s="11"/>
      <x:c r="H251" s="11"/>
      <x:c r="I251" s="11"/>
      <x:c r="J251" s="11"/>
      <x:c r="K251" s="11"/>
      <x:c r="L251" s="11"/>
      <x:c r="M251" s="11"/>
      <x:c r="N251" s="9" t="str">
        <x:f>IF(COUNTA(B251:M251)=0,"",IF(A251="","Дата поза роком",IF(OR(AND(LEN(B251)&gt;0,OR(NOT(ISTEXT(B251)),LEN(TRIM(B251))=0)),AND(LEN(C251)&gt;0,OR(NOT(ISTEXT(C251)),LEN(TRIM(C251))=0)),AND(LEN(D251)&gt;0,OR(NOT(ISTEXT(D251)),LEN(TRIM(D251))=0)),AND(LEN(E251)&gt;0,OR(NOT(ISTEXT(E251)),LEN(TRIM(E251))=0)),AND(LEN(F251)&gt;0,OR(NOT(ISTEXT(F251)),LEN(TRIM(F251))=0)),AND(LEN(G251)&gt;0,OR(NOT(ISTEXT(G251)),LEN(TRIM(G251))=0)),AND(LEN(H251)&gt;0,OR(NOT(ISTEXT(H251)),LEN(TRIM(H251))=0)),AND(LEN(I251)&gt;0,OR(NOT(ISTEXT(I251)),LEN(TRIM(I251))=0)),AND(LEN(J251)&gt;0,OR(NOT(ISTEXT(J251)),LEN(TRIM(J251))=0)),AND(LEN(K251)&gt;0,OR(NOT(ISTEXT(K251)),LEN(TRIM(K251))=0)),AND(LEN(L251)&gt;0,OR(NOT(ISTEXT(L251)),LEN(TRIM(L251))=0)),AND(LEN(M251)&gt;0,OR(NOT(ISTEXT(M251)),LEN(TRIM(M251))=0))),"Перевірте текст",IF(OR(AND(LEN(B251)&gt;0,'Налаштування'!J7&lt;&gt;"Готово"),AND(LEN(C251)&gt;0,'Налаштування'!J8&lt;&gt;"Готово"),AND(LEN(D251)&gt;0,'Налаштування'!J9&lt;&gt;"Готово"),AND(LEN(E251)&gt;0,'Налаштування'!J10&lt;&gt;"Готово"),AND(LEN(F251)&gt;0,'Налаштування'!J11&lt;&gt;"Готово"),AND(LEN(G251)&gt;0,'Налаштування'!J12&lt;&gt;"Готово"),AND(LEN(H251)&gt;0,'Налаштування'!J13&lt;&gt;"Готово"),AND(LEN(I251)&gt;0,'Налаштування'!J14&lt;&gt;"Готово"),AND(LEN(J251)&gt;0,'Налаштування'!J15&lt;&gt;"Готово"),AND(LEN(K251)&gt;0,'Налаштування'!J16&lt;&gt;"Готово"),AND(LEN(L251)&gt;0,'Налаштування'!J17&lt;&gt;"Готово"),AND(LEN(M251)&gt;0,'Налаштування'!J18&lt;&gt;"Готово")),"Відділ не налаштовано","Готово"))))</x:f>
      </x:c>
    </x:row>
    <x:row r="252" ht="36" customHeight="1">
      <x:c r="A252" s="14" t="n">
        <x:f>IF('Налаштування'!$C$4&lt;&gt;"Готово","",IF(YEAR(DATE('Налаштування'!$B$4,1,246))='Налаштування'!$B$4,DATE('Налаштування'!$B$4,1,246),""))</x:f>
        <x:v>46268</x:v>
      </x:c>
      <x:c r="B252" s="11"/>
      <x:c r="C252" s="11"/>
      <x:c r="D252" s="11"/>
      <x:c r="E252" s="11"/>
      <x:c r="F252" s="11"/>
      <x:c r="G252" s="11"/>
      <x:c r="H252" s="11"/>
      <x:c r="I252" s="11"/>
      <x:c r="J252" s="11"/>
      <x:c r="K252" s="11"/>
      <x:c r="L252" s="11"/>
      <x:c r="M252" s="11"/>
      <x:c r="N252" s="9" t="str">
        <x:f>IF(COUNTA(B252:M252)=0,"",IF(A252="","Дата поза роком",IF(OR(AND(LEN(B252)&gt;0,OR(NOT(ISTEXT(B252)),LEN(TRIM(B252))=0)),AND(LEN(C252)&gt;0,OR(NOT(ISTEXT(C252)),LEN(TRIM(C252))=0)),AND(LEN(D252)&gt;0,OR(NOT(ISTEXT(D252)),LEN(TRIM(D252))=0)),AND(LEN(E252)&gt;0,OR(NOT(ISTEXT(E252)),LEN(TRIM(E252))=0)),AND(LEN(F252)&gt;0,OR(NOT(ISTEXT(F252)),LEN(TRIM(F252))=0)),AND(LEN(G252)&gt;0,OR(NOT(ISTEXT(G252)),LEN(TRIM(G252))=0)),AND(LEN(H252)&gt;0,OR(NOT(ISTEXT(H252)),LEN(TRIM(H252))=0)),AND(LEN(I252)&gt;0,OR(NOT(ISTEXT(I252)),LEN(TRIM(I252))=0)),AND(LEN(J252)&gt;0,OR(NOT(ISTEXT(J252)),LEN(TRIM(J252))=0)),AND(LEN(K252)&gt;0,OR(NOT(ISTEXT(K252)),LEN(TRIM(K252))=0)),AND(LEN(L252)&gt;0,OR(NOT(ISTEXT(L252)),LEN(TRIM(L252))=0)),AND(LEN(M252)&gt;0,OR(NOT(ISTEXT(M252)),LEN(TRIM(M252))=0))),"Перевірте текст",IF(OR(AND(LEN(B252)&gt;0,'Налаштування'!J7&lt;&gt;"Готово"),AND(LEN(C252)&gt;0,'Налаштування'!J8&lt;&gt;"Готово"),AND(LEN(D252)&gt;0,'Налаштування'!J9&lt;&gt;"Готово"),AND(LEN(E252)&gt;0,'Налаштування'!J10&lt;&gt;"Готово"),AND(LEN(F252)&gt;0,'Налаштування'!J11&lt;&gt;"Готово"),AND(LEN(G252)&gt;0,'Налаштування'!J12&lt;&gt;"Готово"),AND(LEN(H252)&gt;0,'Налаштування'!J13&lt;&gt;"Готово"),AND(LEN(I252)&gt;0,'Налаштування'!J14&lt;&gt;"Готово"),AND(LEN(J252)&gt;0,'Налаштування'!J15&lt;&gt;"Готово"),AND(LEN(K252)&gt;0,'Налаштування'!J16&lt;&gt;"Готово"),AND(LEN(L252)&gt;0,'Налаштування'!J17&lt;&gt;"Готово"),AND(LEN(M252)&gt;0,'Налаштування'!J18&lt;&gt;"Готово")),"Відділ не налаштовано","Готово"))))</x:f>
      </x:c>
    </x:row>
    <x:row r="253" ht="36" customHeight="1">
      <x:c r="A253" s="14" t="n">
        <x:f>IF('Налаштування'!$C$4&lt;&gt;"Готово","",IF(YEAR(DATE('Налаштування'!$B$4,1,247))='Налаштування'!$B$4,DATE('Налаштування'!$B$4,1,247),""))</x:f>
        <x:v>46269</x:v>
      </x:c>
      <x:c r="B253" s="11"/>
      <x:c r="C253" s="11"/>
      <x:c r="D253" s="11"/>
      <x:c r="E253" s="11"/>
      <x:c r="F253" s="11"/>
      <x:c r="G253" s="11"/>
      <x:c r="H253" s="11"/>
      <x:c r="I253" s="11"/>
      <x:c r="J253" s="11"/>
      <x:c r="K253" s="11"/>
      <x:c r="L253" s="11"/>
      <x:c r="M253" s="11"/>
      <x:c r="N253" s="9" t="str">
        <x:f>IF(COUNTA(B253:M253)=0,"",IF(A253="","Дата поза роком",IF(OR(AND(LEN(B253)&gt;0,OR(NOT(ISTEXT(B253)),LEN(TRIM(B253))=0)),AND(LEN(C253)&gt;0,OR(NOT(ISTEXT(C253)),LEN(TRIM(C253))=0)),AND(LEN(D253)&gt;0,OR(NOT(ISTEXT(D253)),LEN(TRIM(D253))=0)),AND(LEN(E253)&gt;0,OR(NOT(ISTEXT(E253)),LEN(TRIM(E253))=0)),AND(LEN(F253)&gt;0,OR(NOT(ISTEXT(F253)),LEN(TRIM(F253))=0)),AND(LEN(G253)&gt;0,OR(NOT(ISTEXT(G253)),LEN(TRIM(G253))=0)),AND(LEN(H253)&gt;0,OR(NOT(ISTEXT(H253)),LEN(TRIM(H253))=0)),AND(LEN(I253)&gt;0,OR(NOT(ISTEXT(I253)),LEN(TRIM(I253))=0)),AND(LEN(J253)&gt;0,OR(NOT(ISTEXT(J253)),LEN(TRIM(J253))=0)),AND(LEN(K253)&gt;0,OR(NOT(ISTEXT(K253)),LEN(TRIM(K253))=0)),AND(LEN(L253)&gt;0,OR(NOT(ISTEXT(L253)),LEN(TRIM(L253))=0)),AND(LEN(M253)&gt;0,OR(NOT(ISTEXT(M253)),LEN(TRIM(M253))=0))),"Перевірте текст",IF(OR(AND(LEN(B253)&gt;0,'Налаштування'!J7&lt;&gt;"Готово"),AND(LEN(C253)&gt;0,'Налаштування'!J8&lt;&gt;"Готово"),AND(LEN(D253)&gt;0,'Налаштування'!J9&lt;&gt;"Готово"),AND(LEN(E253)&gt;0,'Налаштування'!J10&lt;&gt;"Готово"),AND(LEN(F253)&gt;0,'Налаштування'!J11&lt;&gt;"Готово"),AND(LEN(G253)&gt;0,'Налаштування'!J12&lt;&gt;"Готово"),AND(LEN(H253)&gt;0,'Налаштування'!J13&lt;&gt;"Готово"),AND(LEN(I253)&gt;0,'Налаштування'!J14&lt;&gt;"Готово"),AND(LEN(J253)&gt;0,'Налаштування'!J15&lt;&gt;"Готово"),AND(LEN(K253)&gt;0,'Налаштування'!J16&lt;&gt;"Готово"),AND(LEN(L253)&gt;0,'Налаштування'!J17&lt;&gt;"Готово"),AND(LEN(M253)&gt;0,'Налаштування'!J18&lt;&gt;"Готово")),"Відділ не налаштовано","Готово"))))</x:f>
      </x:c>
    </x:row>
    <x:row r="254" ht="36" customHeight="1">
      <x:c r="A254" s="14" t="n">
        <x:f>IF('Налаштування'!$C$4&lt;&gt;"Готово","",IF(YEAR(DATE('Налаштування'!$B$4,1,248))='Налаштування'!$B$4,DATE('Налаштування'!$B$4,1,248),""))</x:f>
        <x:v>46270</x:v>
      </x:c>
      <x:c r="B254" s="11"/>
      <x:c r="C254" s="11"/>
      <x:c r="D254" s="11"/>
      <x:c r="E254" s="11"/>
      <x:c r="F254" s="11"/>
      <x:c r="G254" s="11"/>
      <x:c r="H254" s="11"/>
      <x:c r="I254" s="11"/>
      <x:c r="J254" s="11"/>
      <x:c r="K254" s="11"/>
      <x:c r="L254" s="11"/>
      <x:c r="M254" s="11"/>
      <x:c r="N254" s="9" t="str">
        <x:f>IF(COUNTA(B254:M254)=0,"",IF(A254="","Дата поза роком",IF(OR(AND(LEN(B254)&gt;0,OR(NOT(ISTEXT(B254)),LEN(TRIM(B254))=0)),AND(LEN(C254)&gt;0,OR(NOT(ISTEXT(C254)),LEN(TRIM(C254))=0)),AND(LEN(D254)&gt;0,OR(NOT(ISTEXT(D254)),LEN(TRIM(D254))=0)),AND(LEN(E254)&gt;0,OR(NOT(ISTEXT(E254)),LEN(TRIM(E254))=0)),AND(LEN(F254)&gt;0,OR(NOT(ISTEXT(F254)),LEN(TRIM(F254))=0)),AND(LEN(G254)&gt;0,OR(NOT(ISTEXT(G254)),LEN(TRIM(G254))=0)),AND(LEN(H254)&gt;0,OR(NOT(ISTEXT(H254)),LEN(TRIM(H254))=0)),AND(LEN(I254)&gt;0,OR(NOT(ISTEXT(I254)),LEN(TRIM(I254))=0)),AND(LEN(J254)&gt;0,OR(NOT(ISTEXT(J254)),LEN(TRIM(J254))=0)),AND(LEN(K254)&gt;0,OR(NOT(ISTEXT(K254)),LEN(TRIM(K254))=0)),AND(LEN(L254)&gt;0,OR(NOT(ISTEXT(L254)),LEN(TRIM(L254))=0)),AND(LEN(M254)&gt;0,OR(NOT(ISTEXT(M254)),LEN(TRIM(M254))=0))),"Перевірте текст",IF(OR(AND(LEN(B254)&gt;0,'Налаштування'!J7&lt;&gt;"Готово"),AND(LEN(C254)&gt;0,'Налаштування'!J8&lt;&gt;"Готово"),AND(LEN(D254)&gt;0,'Налаштування'!J9&lt;&gt;"Готово"),AND(LEN(E254)&gt;0,'Налаштування'!J10&lt;&gt;"Готово"),AND(LEN(F254)&gt;0,'Налаштування'!J11&lt;&gt;"Готово"),AND(LEN(G254)&gt;0,'Налаштування'!J12&lt;&gt;"Готово"),AND(LEN(H254)&gt;0,'Налаштування'!J13&lt;&gt;"Готово"),AND(LEN(I254)&gt;0,'Налаштування'!J14&lt;&gt;"Готово"),AND(LEN(J254)&gt;0,'Налаштування'!J15&lt;&gt;"Готово"),AND(LEN(K254)&gt;0,'Налаштування'!J16&lt;&gt;"Готово"),AND(LEN(L254)&gt;0,'Налаштування'!J17&lt;&gt;"Готово"),AND(LEN(M254)&gt;0,'Налаштування'!J18&lt;&gt;"Готово")),"Відділ не налаштовано","Готово"))))</x:f>
      </x:c>
    </x:row>
    <x:row r="255" ht="36" customHeight="1">
      <x:c r="A255" s="14" t="n">
        <x:f>IF('Налаштування'!$C$4&lt;&gt;"Готово","",IF(YEAR(DATE('Налаштування'!$B$4,1,249))='Налаштування'!$B$4,DATE('Налаштування'!$B$4,1,249),""))</x:f>
        <x:v>46271</x:v>
      </x:c>
      <x:c r="B255" s="11"/>
      <x:c r="C255" s="11"/>
      <x:c r="D255" s="11"/>
      <x:c r="E255" s="11"/>
      <x:c r="F255" s="11"/>
      <x:c r="G255" s="11"/>
      <x:c r="H255" s="11"/>
      <x:c r="I255" s="11"/>
      <x:c r="J255" s="11"/>
      <x:c r="K255" s="11"/>
      <x:c r="L255" s="11"/>
      <x:c r="M255" s="11"/>
      <x:c r="N255" s="9" t="str">
        <x:f>IF(COUNTA(B255:M255)=0,"",IF(A255="","Дата поза роком",IF(OR(AND(LEN(B255)&gt;0,OR(NOT(ISTEXT(B255)),LEN(TRIM(B255))=0)),AND(LEN(C255)&gt;0,OR(NOT(ISTEXT(C255)),LEN(TRIM(C255))=0)),AND(LEN(D255)&gt;0,OR(NOT(ISTEXT(D255)),LEN(TRIM(D255))=0)),AND(LEN(E255)&gt;0,OR(NOT(ISTEXT(E255)),LEN(TRIM(E255))=0)),AND(LEN(F255)&gt;0,OR(NOT(ISTEXT(F255)),LEN(TRIM(F255))=0)),AND(LEN(G255)&gt;0,OR(NOT(ISTEXT(G255)),LEN(TRIM(G255))=0)),AND(LEN(H255)&gt;0,OR(NOT(ISTEXT(H255)),LEN(TRIM(H255))=0)),AND(LEN(I255)&gt;0,OR(NOT(ISTEXT(I255)),LEN(TRIM(I255))=0)),AND(LEN(J255)&gt;0,OR(NOT(ISTEXT(J255)),LEN(TRIM(J255))=0)),AND(LEN(K255)&gt;0,OR(NOT(ISTEXT(K255)),LEN(TRIM(K255))=0)),AND(LEN(L255)&gt;0,OR(NOT(ISTEXT(L255)),LEN(TRIM(L255))=0)),AND(LEN(M255)&gt;0,OR(NOT(ISTEXT(M255)),LEN(TRIM(M255))=0))),"Перевірте текст",IF(OR(AND(LEN(B255)&gt;0,'Налаштування'!J7&lt;&gt;"Готово"),AND(LEN(C255)&gt;0,'Налаштування'!J8&lt;&gt;"Готово"),AND(LEN(D255)&gt;0,'Налаштування'!J9&lt;&gt;"Готово"),AND(LEN(E255)&gt;0,'Налаштування'!J10&lt;&gt;"Готово"),AND(LEN(F255)&gt;0,'Налаштування'!J11&lt;&gt;"Готово"),AND(LEN(G255)&gt;0,'Налаштування'!J12&lt;&gt;"Готово"),AND(LEN(H255)&gt;0,'Налаштування'!J13&lt;&gt;"Готово"),AND(LEN(I255)&gt;0,'Налаштування'!J14&lt;&gt;"Готово"),AND(LEN(J255)&gt;0,'Налаштування'!J15&lt;&gt;"Готово"),AND(LEN(K255)&gt;0,'Налаштування'!J16&lt;&gt;"Готово"),AND(LEN(L255)&gt;0,'Налаштування'!J17&lt;&gt;"Готово"),AND(LEN(M255)&gt;0,'Налаштування'!J18&lt;&gt;"Готово")),"Відділ не налаштовано","Готово"))))</x:f>
      </x:c>
    </x:row>
    <x:row r="256" ht="36" customHeight="1">
      <x:c r="A256" s="14" t="n">
        <x:f>IF('Налаштування'!$C$4&lt;&gt;"Готово","",IF(YEAR(DATE('Налаштування'!$B$4,1,250))='Налаштування'!$B$4,DATE('Налаштування'!$B$4,1,250),""))</x:f>
        <x:v>46272</x:v>
      </x:c>
      <x:c r="B256" s="11"/>
      <x:c r="C256" s="11"/>
      <x:c r="D256" s="11"/>
      <x:c r="E256" s="11"/>
      <x:c r="F256" s="11"/>
      <x:c r="G256" s="11"/>
      <x:c r="H256" s="11"/>
      <x:c r="I256" s="11"/>
      <x:c r="J256" s="11"/>
      <x:c r="K256" s="11"/>
      <x:c r="L256" s="11"/>
      <x:c r="M256" s="11"/>
      <x:c r="N256" s="9" t="str">
        <x:f>IF(COUNTA(B256:M256)=0,"",IF(A256="","Дата поза роком",IF(OR(AND(LEN(B256)&gt;0,OR(NOT(ISTEXT(B256)),LEN(TRIM(B256))=0)),AND(LEN(C256)&gt;0,OR(NOT(ISTEXT(C256)),LEN(TRIM(C256))=0)),AND(LEN(D256)&gt;0,OR(NOT(ISTEXT(D256)),LEN(TRIM(D256))=0)),AND(LEN(E256)&gt;0,OR(NOT(ISTEXT(E256)),LEN(TRIM(E256))=0)),AND(LEN(F256)&gt;0,OR(NOT(ISTEXT(F256)),LEN(TRIM(F256))=0)),AND(LEN(G256)&gt;0,OR(NOT(ISTEXT(G256)),LEN(TRIM(G256))=0)),AND(LEN(H256)&gt;0,OR(NOT(ISTEXT(H256)),LEN(TRIM(H256))=0)),AND(LEN(I256)&gt;0,OR(NOT(ISTEXT(I256)),LEN(TRIM(I256))=0)),AND(LEN(J256)&gt;0,OR(NOT(ISTEXT(J256)),LEN(TRIM(J256))=0)),AND(LEN(K256)&gt;0,OR(NOT(ISTEXT(K256)),LEN(TRIM(K256))=0)),AND(LEN(L256)&gt;0,OR(NOT(ISTEXT(L256)),LEN(TRIM(L256))=0)),AND(LEN(M256)&gt;0,OR(NOT(ISTEXT(M256)),LEN(TRIM(M256))=0))),"Перевірте текст",IF(OR(AND(LEN(B256)&gt;0,'Налаштування'!J7&lt;&gt;"Готово"),AND(LEN(C256)&gt;0,'Налаштування'!J8&lt;&gt;"Готово"),AND(LEN(D256)&gt;0,'Налаштування'!J9&lt;&gt;"Готово"),AND(LEN(E256)&gt;0,'Налаштування'!J10&lt;&gt;"Готово"),AND(LEN(F256)&gt;0,'Налаштування'!J11&lt;&gt;"Готово"),AND(LEN(G256)&gt;0,'Налаштування'!J12&lt;&gt;"Готово"),AND(LEN(H256)&gt;0,'Налаштування'!J13&lt;&gt;"Готово"),AND(LEN(I256)&gt;0,'Налаштування'!J14&lt;&gt;"Готово"),AND(LEN(J256)&gt;0,'Налаштування'!J15&lt;&gt;"Готово"),AND(LEN(K256)&gt;0,'Налаштування'!J16&lt;&gt;"Готово"),AND(LEN(L256)&gt;0,'Налаштування'!J17&lt;&gt;"Готово"),AND(LEN(M256)&gt;0,'Налаштування'!J18&lt;&gt;"Готово")),"Відділ не налаштовано","Готово"))))</x:f>
      </x:c>
    </x:row>
    <x:row r="257" ht="36" customHeight="1">
      <x:c r="A257" s="14" t="n">
        <x:f>IF('Налаштування'!$C$4&lt;&gt;"Готово","",IF(YEAR(DATE('Налаштування'!$B$4,1,251))='Налаштування'!$B$4,DATE('Налаштування'!$B$4,1,251),""))</x:f>
        <x:v>46273</x:v>
      </x:c>
      <x:c r="B257" s="11"/>
      <x:c r="C257" s="11"/>
      <x:c r="D257" s="11"/>
      <x:c r="E257" s="11"/>
      <x:c r="F257" s="11"/>
      <x:c r="G257" s="11"/>
      <x:c r="H257" s="11"/>
      <x:c r="I257" s="11"/>
      <x:c r="J257" s="11"/>
      <x:c r="K257" s="11"/>
      <x:c r="L257" s="11"/>
      <x:c r="M257" s="11"/>
      <x:c r="N257" s="9" t="str">
        <x:f>IF(COUNTA(B257:M257)=0,"",IF(A257="","Дата поза роком",IF(OR(AND(LEN(B257)&gt;0,OR(NOT(ISTEXT(B257)),LEN(TRIM(B257))=0)),AND(LEN(C257)&gt;0,OR(NOT(ISTEXT(C257)),LEN(TRIM(C257))=0)),AND(LEN(D257)&gt;0,OR(NOT(ISTEXT(D257)),LEN(TRIM(D257))=0)),AND(LEN(E257)&gt;0,OR(NOT(ISTEXT(E257)),LEN(TRIM(E257))=0)),AND(LEN(F257)&gt;0,OR(NOT(ISTEXT(F257)),LEN(TRIM(F257))=0)),AND(LEN(G257)&gt;0,OR(NOT(ISTEXT(G257)),LEN(TRIM(G257))=0)),AND(LEN(H257)&gt;0,OR(NOT(ISTEXT(H257)),LEN(TRIM(H257))=0)),AND(LEN(I257)&gt;0,OR(NOT(ISTEXT(I257)),LEN(TRIM(I257))=0)),AND(LEN(J257)&gt;0,OR(NOT(ISTEXT(J257)),LEN(TRIM(J257))=0)),AND(LEN(K257)&gt;0,OR(NOT(ISTEXT(K257)),LEN(TRIM(K257))=0)),AND(LEN(L257)&gt;0,OR(NOT(ISTEXT(L257)),LEN(TRIM(L257))=0)),AND(LEN(M257)&gt;0,OR(NOT(ISTEXT(M257)),LEN(TRIM(M257))=0))),"Перевірте текст",IF(OR(AND(LEN(B257)&gt;0,'Налаштування'!J7&lt;&gt;"Готово"),AND(LEN(C257)&gt;0,'Налаштування'!J8&lt;&gt;"Готово"),AND(LEN(D257)&gt;0,'Налаштування'!J9&lt;&gt;"Готово"),AND(LEN(E257)&gt;0,'Налаштування'!J10&lt;&gt;"Готово"),AND(LEN(F257)&gt;0,'Налаштування'!J11&lt;&gt;"Готово"),AND(LEN(G257)&gt;0,'Налаштування'!J12&lt;&gt;"Готово"),AND(LEN(H257)&gt;0,'Налаштування'!J13&lt;&gt;"Готово"),AND(LEN(I257)&gt;0,'Налаштування'!J14&lt;&gt;"Готово"),AND(LEN(J257)&gt;0,'Налаштування'!J15&lt;&gt;"Готово"),AND(LEN(K257)&gt;0,'Налаштування'!J16&lt;&gt;"Готово"),AND(LEN(L257)&gt;0,'Налаштування'!J17&lt;&gt;"Готово"),AND(LEN(M257)&gt;0,'Налаштування'!J18&lt;&gt;"Готово")),"Відділ не налаштовано","Готово"))))</x:f>
      </x:c>
    </x:row>
    <x:row r="258" ht="36" customHeight="1">
      <x:c r="A258" s="14" t="n">
        <x:f>IF('Налаштування'!$C$4&lt;&gt;"Готово","",IF(YEAR(DATE('Налаштування'!$B$4,1,252))='Налаштування'!$B$4,DATE('Налаштування'!$B$4,1,252),""))</x:f>
        <x:v>46274</x:v>
      </x:c>
      <x:c r="B258" s="11"/>
      <x:c r="C258" s="11"/>
      <x:c r="D258" s="11"/>
      <x:c r="E258" s="11"/>
      <x:c r="F258" s="11"/>
      <x:c r="G258" s="11"/>
      <x:c r="H258" s="11"/>
      <x:c r="I258" s="11"/>
      <x:c r="J258" s="11"/>
      <x:c r="K258" s="11"/>
      <x:c r="L258" s="11"/>
      <x:c r="M258" s="11"/>
      <x:c r="N258" s="9" t="str">
        <x:f>IF(COUNTA(B258:M258)=0,"",IF(A258="","Дата поза роком",IF(OR(AND(LEN(B258)&gt;0,OR(NOT(ISTEXT(B258)),LEN(TRIM(B258))=0)),AND(LEN(C258)&gt;0,OR(NOT(ISTEXT(C258)),LEN(TRIM(C258))=0)),AND(LEN(D258)&gt;0,OR(NOT(ISTEXT(D258)),LEN(TRIM(D258))=0)),AND(LEN(E258)&gt;0,OR(NOT(ISTEXT(E258)),LEN(TRIM(E258))=0)),AND(LEN(F258)&gt;0,OR(NOT(ISTEXT(F258)),LEN(TRIM(F258))=0)),AND(LEN(G258)&gt;0,OR(NOT(ISTEXT(G258)),LEN(TRIM(G258))=0)),AND(LEN(H258)&gt;0,OR(NOT(ISTEXT(H258)),LEN(TRIM(H258))=0)),AND(LEN(I258)&gt;0,OR(NOT(ISTEXT(I258)),LEN(TRIM(I258))=0)),AND(LEN(J258)&gt;0,OR(NOT(ISTEXT(J258)),LEN(TRIM(J258))=0)),AND(LEN(K258)&gt;0,OR(NOT(ISTEXT(K258)),LEN(TRIM(K258))=0)),AND(LEN(L258)&gt;0,OR(NOT(ISTEXT(L258)),LEN(TRIM(L258))=0)),AND(LEN(M258)&gt;0,OR(NOT(ISTEXT(M258)),LEN(TRIM(M258))=0))),"Перевірте текст",IF(OR(AND(LEN(B258)&gt;0,'Налаштування'!J7&lt;&gt;"Готово"),AND(LEN(C258)&gt;0,'Налаштування'!J8&lt;&gt;"Готово"),AND(LEN(D258)&gt;0,'Налаштування'!J9&lt;&gt;"Готово"),AND(LEN(E258)&gt;0,'Налаштування'!J10&lt;&gt;"Готово"),AND(LEN(F258)&gt;0,'Налаштування'!J11&lt;&gt;"Готово"),AND(LEN(G258)&gt;0,'Налаштування'!J12&lt;&gt;"Готово"),AND(LEN(H258)&gt;0,'Налаштування'!J13&lt;&gt;"Готово"),AND(LEN(I258)&gt;0,'Налаштування'!J14&lt;&gt;"Готово"),AND(LEN(J258)&gt;0,'Налаштування'!J15&lt;&gt;"Готово"),AND(LEN(K258)&gt;0,'Налаштування'!J16&lt;&gt;"Готово"),AND(LEN(L258)&gt;0,'Налаштування'!J17&lt;&gt;"Готово"),AND(LEN(M258)&gt;0,'Налаштування'!J18&lt;&gt;"Готово")),"Відділ не налаштовано","Готово"))))</x:f>
      </x:c>
    </x:row>
    <x:row r="259" ht="36" customHeight="1">
      <x:c r="A259" s="14" t="n">
        <x:f>IF('Налаштування'!$C$4&lt;&gt;"Готово","",IF(YEAR(DATE('Налаштування'!$B$4,1,253))='Налаштування'!$B$4,DATE('Налаштування'!$B$4,1,253),""))</x:f>
        <x:v>46275</x:v>
      </x:c>
      <x:c r="B259" s="11"/>
      <x:c r="C259" s="11"/>
      <x:c r="D259" s="11"/>
      <x:c r="E259" s="11"/>
      <x:c r="F259" s="11"/>
      <x:c r="G259" s="11"/>
      <x:c r="H259" s="11"/>
      <x:c r="I259" s="11"/>
      <x:c r="J259" s="11"/>
      <x:c r="K259" s="11"/>
      <x:c r="L259" s="11"/>
      <x:c r="M259" s="11"/>
      <x:c r="N259" s="9" t="str">
        <x:f>IF(COUNTA(B259:M259)=0,"",IF(A259="","Дата поза роком",IF(OR(AND(LEN(B259)&gt;0,OR(NOT(ISTEXT(B259)),LEN(TRIM(B259))=0)),AND(LEN(C259)&gt;0,OR(NOT(ISTEXT(C259)),LEN(TRIM(C259))=0)),AND(LEN(D259)&gt;0,OR(NOT(ISTEXT(D259)),LEN(TRIM(D259))=0)),AND(LEN(E259)&gt;0,OR(NOT(ISTEXT(E259)),LEN(TRIM(E259))=0)),AND(LEN(F259)&gt;0,OR(NOT(ISTEXT(F259)),LEN(TRIM(F259))=0)),AND(LEN(G259)&gt;0,OR(NOT(ISTEXT(G259)),LEN(TRIM(G259))=0)),AND(LEN(H259)&gt;0,OR(NOT(ISTEXT(H259)),LEN(TRIM(H259))=0)),AND(LEN(I259)&gt;0,OR(NOT(ISTEXT(I259)),LEN(TRIM(I259))=0)),AND(LEN(J259)&gt;0,OR(NOT(ISTEXT(J259)),LEN(TRIM(J259))=0)),AND(LEN(K259)&gt;0,OR(NOT(ISTEXT(K259)),LEN(TRIM(K259))=0)),AND(LEN(L259)&gt;0,OR(NOT(ISTEXT(L259)),LEN(TRIM(L259))=0)),AND(LEN(M259)&gt;0,OR(NOT(ISTEXT(M259)),LEN(TRIM(M259))=0))),"Перевірте текст",IF(OR(AND(LEN(B259)&gt;0,'Налаштування'!J7&lt;&gt;"Готово"),AND(LEN(C259)&gt;0,'Налаштування'!J8&lt;&gt;"Готово"),AND(LEN(D259)&gt;0,'Налаштування'!J9&lt;&gt;"Готово"),AND(LEN(E259)&gt;0,'Налаштування'!J10&lt;&gt;"Готово"),AND(LEN(F259)&gt;0,'Налаштування'!J11&lt;&gt;"Готово"),AND(LEN(G259)&gt;0,'Налаштування'!J12&lt;&gt;"Готово"),AND(LEN(H259)&gt;0,'Налаштування'!J13&lt;&gt;"Готово"),AND(LEN(I259)&gt;0,'Налаштування'!J14&lt;&gt;"Готово"),AND(LEN(J259)&gt;0,'Налаштування'!J15&lt;&gt;"Готово"),AND(LEN(K259)&gt;0,'Налаштування'!J16&lt;&gt;"Готово"),AND(LEN(L259)&gt;0,'Налаштування'!J17&lt;&gt;"Готово"),AND(LEN(M259)&gt;0,'Налаштування'!J18&lt;&gt;"Готово")),"Відділ не налаштовано","Готово"))))</x:f>
      </x:c>
    </x:row>
    <x:row r="260" ht="36" customHeight="1">
      <x:c r="A260" s="14" t="n">
        <x:f>IF('Налаштування'!$C$4&lt;&gt;"Готово","",IF(YEAR(DATE('Налаштування'!$B$4,1,254))='Налаштування'!$B$4,DATE('Налаштування'!$B$4,1,254),""))</x:f>
        <x:v>46276</x:v>
      </x:c>
      <x:c r="B260" s="11"/>
      <x:c r="C260" s="11"/>
      <x:c r="D260" s="11"/>
      <x:c r="E260" s="11"/>
      <x:c r="F260" s="11"/>
      <x:c r="G260" s="11"/>
      <x:c r="H260" s="11"/>
      <x:c r="I260" s="11"/>
      <x:c r="J260" s="11"/>
      <x:c r="K260" s="11"/>
      <x:c r="L260" s="11"/>
      <x:c r="M260" s="11"/>
      <x:c r="N260" s="9" t="str">
        <x:f>IF(COUNTA(B260:M260)=0,"",IF(A260="","Дата поза роком",IF(OR(AND(LEN(B260)&gt;0,OR(NOT(ISTEXT(B260)),LEN(TRIM(B260))=0)),AND(LEN(C260)&gt;0,OR(NOT(ISTEXT(C260)),LEN(TRIM(C260))=0)),AND(LEN(D260)&gt;0,OR(NOT(ISTEXT(D260)),LEN(TRIM(D260))=0)),AND(LEN(E260)&gt;0,OR(NOT(ISTEXT(E260)),LEN(TRIM(E260))=0)),AND(LEN(F260)&gt;0,OR(NOT(ISTEXT(F260)),LEN(TRIM(F260))=0)),AND(LEN(G260)&gt;0,OR(NOT(ISTEXT(G260)),LEN(TRIM(G260))=0)),AND(LEN(H260)&gt;0,OR(NOT(ISTEXT(H260)),LEN(TRIM(H260))=0)),AND(LEN(I260)&gt;0,OR(NOT(ISTEXT(I260)),LEN(TRIM(I260))=0)),AND(LEN(J260)&gt;0,OR(NOT(ISTEXT(J260)),LEN(TRIM(J260))=0)),AND(LEN(K260)&gt;0,OR(NOT(ISTEXT(K260)),LEN(TRIM(K260))=0)),AND(LEN(L260)&gt;0,OR(NOT(ISTEXT(L260)),LEN(TRIM(L260))=0)),AND(LEN(M260)&gt;0,OR(NOT(ISTEXT(M260)),LEN(TRIM(M260))=0))),"Перевірте текст",IF(OR(AND(LEN(B260)&gt;0,'Налаштування'!J7&lt;&gt;"Готово"),AND(LEN(C260)&gt;0,'Налаштування'!J8&lt;&gt;"Готово"),AND(LEN(D260)&gt;0,'Налаштування'!J9&lt;&gt;"Готово"),AND(LEN(E260)&gt;0,'Налаштування'!J10&lt;&gt;"Готово"),AND(LEN(F260)&gt;0,'Налаштування'!J11&lt;&gt;"Готово"),AND(LEN(G260)&gt;0,'Налаштування'!J12&lt;&gt;"Готово"),AND(LEN(H260)&gt;0,'Налаштування'!J13&lt;&gt;"Готово"),AND(LEN(I260)&gt;0,'Налаштування'!J14&lt;&gt;"Готово"),AND(LEN(J260)&gt;0,'Налаштування'!J15&lt;&gt;"Готово"),AND(LEN(K260)&gt;0,'Налаштування'!J16&lt;&gt;"Готово"),AND(LEN(L260)&gt;0,'Налаштування'!J17&lt;&gt;"Готово"),AND(LEN(M260)&gt;0,'Налаштування'!J18&lt;&gt;"Готово")),"Відділ не налаштовано","Готово"))))</x:f>
      </x:c>
    </x:row>
    <x:row r="261" ht="36" customHeight="1">
      <x:c r="A261" s="14" t="n">
        <x:f>IF('Налаштування'!$C$4&lt;&gt;"Готово","",IF(YEAR(DATE('Налаштування'!$B$4,1,255))='Налаштування'!$B$4,DATE('Налаштування'!$B$4,1,255),""))</x:f>
        <x:v>46277</x:v>
      </x:c>
      <x:c r="B261" s="11"/>
      <x:c r="C261" s="11"/>
      <x:c r="D261" s="11"/>
      <x:c r="E261" s="11"/>
      <x:c r="F261" s="11"/>
      <x:c r="G261" s="11"/>
      <x:c r="H261" s="11"/>
      <x:c r="I261" s="11"/>
      <x:c r="J261" s="11"/>
      <x:c r="K261" s="11"/>
      <x:c r="L261" s="11"/>
      <x:c r="M261" s="11"/>
      <x:c r="N261" s="9" t="str">
        <x:f>IF(COUNTA(B261:M261)=0,"",IF(A261="","Дата поза роком",IF(OR(AND(LEN(B261)&gt;0,OR(NOT(ISTEXT(B261)),LEN(TRIM(B261))=0)),AND(LEN(C261)&gt;0,OR(NOT(ISTEXT(C261)),LEN(TRIM(C261))=0)),AND(LEN(D261)&gt;0,OR(NOT(ISTEXT(D261)),LEN(TRIM(D261))=0)),AND(LEN(E261)&gt;0,OR(NOT(ISTEXT(E261)),LEN(TRIM(E261))=0)),AND(LEN(F261)&gt;0,OR(NOT(ISTEXT(F261)),LEN(TRIM(F261))=0)),AND(LEN(G261)&gt;0,OR(NOT(ISTEXT(G261)),LEN(TRIM(G261))=0)),AND(LEN(H261)&gt;0,OR(NOT(ISTEXT(H261)),LEN(TRIM(H261))=0)),AND(LEN(I261)&gt;0,OR(NOT(ISTEXT(I261)),LEN(TRIM(I261))=0)),AND(LEN(J261)&gt;0,OR(NOT(ISTEXT(J261)),LEN(TRIM(J261))=0)),AND(LEN(K261)&gt;0,OR(NOT(ISTEXT(K261)),LEN(TRIM(K261))=0)),AND(LEN(L261)&gt;0,OR(NOT(ISTEXT(L261)),LEN(TRIM(L261))=0)),AND(LEN(M261)&gt;0,OR(NOT(ISTEXT(M261)),LEN(TRIM(M261))=0))),"Перевірте текст",IF(OR(AND(LEN(B261)&gt;0,'Налаштування'!J7&lt;&gt;"Готово"),AND(LEN(C261)&gt;0,'Налаштування'!J8&lt;&gt;"Готово"),AND(LEN(D261)&gt;0,'Налаштування'!J9&lt;&gt;"Готово"),AND(LEN(E261)&gt;0,'Налаштування'!J10&lt;&gt;"Готово"),AND(LEN(F261)&gt;0,'Налаштування'!J11&lt;&gt;"Готово"),AND(LEN(G261)&gt;0,'Налаштування'!J12&lt;&gt;"Готово"),AND(LEN(H261)&gt;0,'Налаштування'!J13&lt;&gt;"Готово"),AND(LEN(I261)&gt;0,'Налаштування'!J14&lt;&gt;"Готово"),AND(LEN(J261)&gt;0,'Налаштування'!J15&lt;&gt;"Готово"),AND(LEN(K261)&gt;0,'Налаштування'!J16&lt;&gt;"Готово"),AND(LEN(L261)&gt;0,'Налаштування'!J17&lt;&gt;"Готово"),AND(LEN(M261)&gt;0,'Налаштування'!J18&lt;&gt;"Готово")),"Відділ не налаштовано","Готово"))))</x:f>
      </x:c>
    </x:row>
    <x:row r="262" ht="36" customHeight="1">
      <x:c r="A262" s="14" t="n">
        <x:f>IF('Налаштування'!$C$4&lt;&gt;"Готово","",IF(YEAR(DATE('Налаштування'!$B$4,1,256))='Налаштування'!$B$4,DATE('Налаштування'!$B$4,1,256),""))</x:f>
        <x:v>46278</x:v>
      </x:c>
      <x:c r="B262" s="11"/>
      <x:c r="C262" s="11"/>
      <x:c r="D262" s="11"/>
      <x:c r="E262" s="11"/>
      <x:c r="F262" s="11"/>
      <x:c r="G262" s="11"/>
      <x:c r="H262" s="11"/>
      <x:c r="I262" s="11"/>
      <x:c r="J262" s="11"/>
      <x:c r="K262" s="11"/>
      <x:c r="L262" s="11"/>
      <x:c r="M262" s="11"/>
      <x:c r="N262" s="9" t="str">
        <x:f>IF(COUNTA(B262:M262)=0,"",IF(A262="","Дата поза роком",IF(OR(AND(LEN(B262)&gt;0,OR(NOT(ISTEXT(B262)),LEN(TRIM(B262))=0)),AND(LEN(C262)&gt;0,OR(NOT(ISTEXT(C262)),LEN(TRIM(C262))=0)),AND(LEN(D262)&gt;0,OR(NOT(ISTEXT(D262)),LEN(TRIM(D262))=0)),AND(LEN(E262)&gt;0,OR(NOT(ISTEXT(E262)),LEN(TRIM(E262))=0)),AND(LEN(F262)&gt;0,OR(NOT(ISTEXT(F262)),LEN(TRIM(F262))=0)),AND(LEN(G262)&gt;0,OR(NOT(ISTEXT(G262)),LEN(TRIM(G262))=0)),AND(LEN(H262)&gt;0,OR(NOT(ISTEXT(H262)),LEN(TRIM(H262))=0)),AND(LEN(I262)&gt;0,OR(NOT(ISTEXT(I262)),LEN(TRIM(I262))=0)),AND(LEN(J262)&gt;0,OR(NOT(ISTEXT(J262)),LEN(TRIM(J262))=0)),AND(LEN(K262)&gt;0,OR(NOT(ISTEXT(K262)),LEN(TRIM(K262))=0)),AND(LEN(L262)&gt;0,OR(NOT(ISTEXT(L262)),LEN(TRIM(L262))=0)),AND(LEN(M262)&gt;0,OR(NOT(ISTEXT(M262)),LEN(TRIM(M262))=0))),"Перевірте текст",IF(OR(AND(LEN(B262)&gt;0,'Налаштування'!J7&lt;&gt;"Готово"),AND(LEN(C262)&gt;0,'Налаштування'!J8&lt;&gt;"Готово"),AND(LEN(D262)&gt;0,'Налаштування'!J9&lt;&gt;"Готово"),AND(LEN(E262)&gt;0,'Налаштування'!J10&lt;&gt;"Готово"),AND(LEN(F262)&gt;0,'Налаштування'!J11&lt;&gt;"Готово"),AND(LEN(G262)&gt;0,'Налаштування'!J12&lt;&gt;"Готово"),AND(LEN(H262)&gt;0,'Налаштування'!J13&lt;&gt;"Готово"),AND(LEN(I262)&gt;0,'Налаштування'!J14&lt;&gt;"Готово"),AND(LEN(J262)&gt;0,'Налаштування'!J15&lt;&gt;"Готово"),AND(LEN(K262)&gt;0,'Налаштування'!J16&lt;&gt;"Готово"),AND(LEN(L262)&gt;0,'Налаштування'!J17&lt;&gt;"Готово"),AND(LEN(M262)&gt;0,'Налаштування'!J18&lt;&gt;"Готово")),"Відділ не налаштовано","Готово"))))</x:f>
      </x:c>
    </x:row>
    <x:row r="263" ht="36" customHeight="1">
      <x:c r="A263" s="14" t="n">
        <x:f>IF('Налаштування'!$C$4&lt;&gt;"Готово","",IF(YEAR(DATE('Налаштування'!$B$4,1,257))='Налаштування'!$B$4,DATE('Налаштування'!$B$4,1,257),""))</x:f>
        <x:v>46279</x:v>
      </x:c>
      <x:c r="B263" s="11"/>
      <x:c r="C263" s="11"/>
      <x:c r="D263" s="11"/>
      <x:c r="E263" s="11"/>
      <x:c r="F263" s="11"/>
      <x:c r="G263" s="11"/>
      <x:c r="H263" s="11"/>
      <x:c r="I263" s="11"/>
      <x:c r="J263" s="11"/>
      <x:c r="K263" s="11"/>
      <x:c r="L263" s="11"/>
      <x:c r="M263" s="11"/>
      <x:c r="N263" s="9" t="str">
        <x:f>IF(COUNTA(B263:M263)=0,"",IF(A263="","Дата поза роком",IF(OR(AND(LEN(B263)&gt;0,OR(NOT(ISTEXT(B263)),LEN(TRIM(B263))=0)),AND(LEN(C263)&gt;0,OR(NOT(ISTEXT(C263)),LEN(TRIM(C263))=0)),AND(LEN(D263)&gt;0,OR(NOT(ISTEXT(D263)),LEN(TRIM(D263))=0)),AND(LEN(E263)&gt;0,OR(NOT(ISTEXT(E263)),LEN(TRIM(E263))=0)),AND(LEN(F263)&gt;0,OR(NOT(ISTEXT(F263)),LEN(TRIM(F263))=0)),AND(LEN(G263)&gt;0,OR(NOT(ISTEXT(G263)),LEN(TRIM(G263))=0)),AND(LEN(H263)&gt;0,OR(NOT(ISTEXT(H263)),LEN(TRIM(H263))=0)),AND(LEN(I263)&gt;0,OR(NOT(ISTEXT(I263)),LEN(TRIM(I263))=0)),AND(LEN(J263)&gt;0,OR(NOT(ISTEXT(J263)),LEN(TRIM(J263))=0)),AND(LEN(K263)&gt;0,OR(NOT(ISTEXT(K263)),LEN(TRIM(K263))=0)),AND(LEN(L263)&gt;0,OR(NOT(ISTEXT(L263)),LEN(TRIM(L263))=0)),AND(LEN(M263)&gt;0,OR(NOT(ISTEXT(M263)),LEN(TRIM(M263))=0))),"Перевірте текст",IF(OR(AND(LEN(B263)&gt;0,'Налаштування'!J7&lt;&gt;"Готово"),AND(LEN(C263)&gt;0,'Налаштування'!J8&lt;&gt;"Готово"),AND(LEN(D263)&gt;0,'Налаштування'!J9&lt;&gt;"Готово"),AND(LEN(E263)&gt;0,'Налаштування'!J10&lt;&gt;"Готово"),AND(LEN(F263)&gt;0,'Налаштування'!J11&lt;&gt;"Готово"),AND(LEN(G263)&gt;0,'Налаштування'!J12&lt;&gt;"Готово"),AND(LEN(H263)&gt;0,'Налаштування'!J13&lt;&gt;"Готово"),AND(LEN(I263)&gt;0,'Налаштування'!J14&lt;&gt;"Готово"),AND(LEN(J263)&gt;0,'Налаштування'!J15&lt;&gt;"Готово"),AND(LEN(K263)&gt;0,'Налаштування'!J16&lt;&gt;"Готово"),AND(LEN(L263)&gt;0,'Налаштування'!J17&lt;&gt;"Готово"),AND(LEN(M263)&gt;0,'Налаштування'!J18&lt;&gt;"Готово")),"Відділ не налаштовано","Готово"))))</x:f>
      </x:c>
    </x:row>
    <x:row r="264" ht="36" customHeight="1">
      <x:c r="A264" s="14" t="n">
        <x:f>IF('Налаштування'!$C$4&lt;&gt;"Готово","",IF(YEAR(DATE('Налаштування'!$B$4,1,258))='Налаштування'!$B$4,DATE('Налаштування'!$B$4,1,258),""))</x:f>
        <x:v>46280</x:v>
      </x:c>
      <x:c r="B264" s="11"/>
      <x:c r="C264" s="11"/>
      <x:c r="D264" s="11"/>
      <x:c r="E264" s="11"/>
      <x:c r="F264" s="11"/>
      <x:c r="G264" s="11"/>
      <x:c r="H264" s="11"/>
      <x:c r="I264" s="11"/>
      <x:c r="J264" s="11"/>
      <x:c r="K264" s="11"/>
      <x:c r="L264" s="11"/>
      <x:c r="M264" s="11"/>
      <x:c r="N264" s="9" t="str">
        <x:f>IF(COUNTA(B264:M264)=0,"",IF(A264="","Дата поза роком",IF(OR(AND(LEN(B264)&gt;0,OR(NOT(ISTEXT(B264)),LEN(TRIM(B264))=0)),AND(LEN(C264)&gt;0,OR(NOT(ISTEXT(C264)),LEN(TRIM(C264))=0)),AND(LEN(D264)&gt;0,OR(NOT(ISTEXT(D264)),LEN(TRIM(D264))=0)),AND(LEN(E264)&gt;0,OR(NOT(ISTEXT(E264)),LEN(TRIM(E264))=0)),AND(LEN(F264)&gt;0,OR(NOT(ISTEXT(F264)),LEN(TRIM(F264))=0)),AND(LEN(G264)&gt;0,OR(NOT(ISTEXT(G264)),LEN(TRIM(G264))=0)),AND(LEN(H264)&gt;0,OR(NOT(ISTEXT(H264)),LEN(TRIM(H264))=0)),AND(LEN(I264)&gt;0,OR(NOT(ISTEXT(I264)),LEN(TRIM(I264))=0)),AND(LEN(J264)&gt;0,OR(NOT(ISTEXT(J264)),LEN(TRIM(J264))=0)),AND(LEN(K264)&gt;0,OR(NOT(ISTEXT(K264)),LEN(TRIM(K264))=0)),AND(LEN(L264)&gt;0,OR(NOT(ISTEXT(L264)),LEN(TRIM(L264))=0)),AND(LEN(M264)&gt;0,OR(NOT(ISTEXT(M264)),LEN(TRIM(M264))=0))),"Перевірте текст",IF(OR(AND(LEN(B264)&gt;0,'Налаштування'!J7&lt;&gt;"Готово"),AND(LEN(C264)&gt;0,'Налаштування'!J8&lt;&gt;"Готово"),AND(LEN(D264)&gt;0,'Налаштування'!J9&lt;&gt;"Готово"),AND(LEN(E264)&gt;0,'Налаштування'!J10&lt;&gt;"Готово"),AND(LEN(F264)&gt;0,'Налаштування'!J11&lt;&gt;"Готово"),AND(LEN(G264)&gt;0,'Налаштування'!J12&lt;&gt;"Готово"),AND(LEN(H264)&gt;0,'Налаштування'!J13&lt;&gt;"Готово"),AND(LEN(I264)&gt;0,'Налаштування'!J14&lt;&gt;"Готово"),AND(LEN(J264)&gt;0,'Налаштування'!J15&lt;&gt;"Готово"),AND(LEN(K264)&gt;0,'Налаштування'!J16&lt;&gt;"Готово"),AND(LEN(L264)&gt;0,'Налаштування'!J17&lt;&gt;"Готово"),AND(LEN(M264)&gt;0,'Налаштування'!J18&lt;&gt;"Готово")),"Відділ не налаштовано","Готово"))))</x:f>
      </x:c>
    </x:row>
    <x:row r="265" ht="36" customHeight="1">
      <x:c r="A265" s="14" t="n">
        <x:f>IF('Налаштування'!$C$4&lt;&gt;"Готово","",IF(YEAR(DATE('Налаштування'!$B$4,1,259))='Налаштування'!$B$4,DATE('Налаштування'!$B$4,1,259),""))</x:f>
        <x:v>46281</x:v>
      </x:c>
      <x:c r="B265" s="11"/>
      <x:c r="C265" s="11"/>
      <x:c r="D265" s="11"/>
      <x:c r="E265" s="11"/>
      <x:c r="F265" s="11"/>
      <x:c r="G265" s="11"/>
      <x:c r="H265" s="11"/>
      <x:c r="I265" s="11"/>
      <x:c r="J265" s="11"/>
      <x:c r="K265" s="11"/>
      <x:c r="L265" s="11"/>
      <x:c r="M265" s="11"/>
      <x:c r="N265" s="9" t="str">
        <x:f>IF(COUNTA(B265:M265)=0,"",IF(A265="","Дата поза роком",IF(OR(AND(LEN(B265)&gt;0,OR(NOT(ISTEXT(B265)),LEN(TRIM(B265))=0)),AND(LEN(C265)&gt;0,OR(NOT(ISTEXT(C265)),LEN(TRIM(C265))=0)),AND(LEN(D265)&gt;0,OR(NOT(ISTEXT(D265)),LEN(TRIM(D265))=0)),AND(LEN(E265)&gt;0,OR(NOT(ISTEXT(E265)),LEN(TRIM(E265))=0)),AND(LEN(F265)&gt;0,OR(NOT(ISTEXT(F265)),LEN(TRIM(F265))=0)),AND(LEN(G265)&gt;0,OR(NOT(ISTEXT(G265)),LEN(TRIM(G265))=0)),AND(LEN(H265)&gt;0,OR(NOT(ISTEXT(H265)),LEN(TRIM(H265))=0)),AND(LEN(I265)&gt;0,OR(NOT(ISTEXT(I265)),LEN(TRIM(I265))=0)),AND(LEN(J265)&gt;0,OR(NOT(ISTEXT(J265)),LEN(TRIM(J265))=0)),AND(LEN(K265)&gt;0,OR(NOT(ISTEXT(K265)),LEN(TRIM(K265))=0)),AND(LEN(L265)&gt;0,OR(NOT(ISTEXT(L265)),LEN(TRIM(L265))=0)),AND(LEN(M265)&gt;0,OR(NOT(ISTEXT(M265)),LEN(TRIM(M265))=0))),"Перевірте текст",IF(OR(AND(LEN(B265)&gt;0,'Налаштування'!J7&lt;&gt;"Готово"),AND(LEN(C265)&gt;0,'Налаштування'!J8&lt;&gt;"Готово"),AND(LEN(D265)&gt;0,'Налаштування'!J9&lt;&gt;"Готово"),AND(LEN(E265)&gt;0,'Налаштування'!J10&lt;&gt;"Готово"),AND(LEN(F265)&gt;0,'Налаштування'!J11&lt;&gt;"Готово"),AND(LEN(G265)&gt;0,'Налаштування'!J12&lt;&gt;"Готово"),AND(LEN(H265)&gt;0,'Налаштування'!J13&lt;&gt;"Готово"),AND(LEN(I265)&gt;0,'Налаштування'!J14&lt;&gt;"Готово"),AND(LEN(J265)&gt;0,'Налаштування'!J15&lt;&gt;"Готово"),AND(LEN(K265)&gt;0,'Налаштування'!J16&lt;&gt;"Готово"),AND(LEN(L265)&gt;0,'Налаштування'!J17&lt;&gt;"Готово"),AND(LEN(M265)&gt;0,'Налаштування'!J18&lt;&gt;"Готово")),"Відділ не налаштовано","Готово"))))</x:f>
      </x:c>
    </x:row>
    <x:row r="266" ht="36" customHeight="1">
      <x:c r="A266" s="14" t="n">
        <x:f>IF('Налаштування'!$C$4&lt;&gt;"Готово","",IF(YEAR(DATE('Налаштування'!$B$4,1,260))='Налаштування'!$B$4,DATE('Налаштування'!$B$4,1,260),""))</x:f>
        <x:v>46282</x:v>
      </x:c>
      <x:c r="B266" s="11"/>
      <x:c r="C266" s="11"/>
      <x:c r="D266" s="11"/>
      <x:c r="E266" s="11"/>
      <x:c r="F266" s="11"/>
      <x:c r="G266" s="11"/>
      <x:c r="H266" s="11"/>
      <x:c r="I266" s="11"/>
      <x:c r="J266" s="11"/>
      <x:c r="K266" s="11"/>
      <x:c r="L266" s="11"/>
      <x:c r="M266" s="11"/>
      <x:c r="N266" s="9" t="str">
        <x:f>IF(COUNTA(B266:M266)=0,"",IF(A266="","Дата поза роком",IF(OR(AND(LEN(B266)&gt;0,OR(NOT(ISTEXT(B266)),LEN(TRIM(B266))=0)),AND(LEN(C266)&gt;0,OR(NOT(ISTEXT(C266)),LEN(TRIM(C266))=0)),AND(LEN(D266)&gt;0,OR(NOT(ISTEXT(D266)),LEN(TRIM(D266))=0)),AND(LEN(E266)&gt;0,OR(NOT(ISTEXT(E266)),LEN(TRIM(E266))=0)),AND(LEN(F266)&gt;0,OR(NOT(ISTEXT(F266)),LEN(TRIM(F266))=0)),AND(LEN(G266)&gt;0,OR(NOT(ISTEXT(G266)),LEN(TRIM(G266))=0)),AND(LEN(H266)&gt;0,OR(NOT(ISTEXT(H266)),LEN(TRIM(H266))=0)),AND(LEN(I266)&gt;0,OR(NOT(ISTEXT(I266)),LEN(TRIM(I266))=0)),AND(LEN(J266)&gt;0,OR(NOT(ISTEXT(J266)),LEN(TRIM(J266))=0)),AND(LEN(K266)&gt;0,OR(NOT(ISTEXT(K266)),LEN(TRIM(K266))=0)),AND(LEN(L266)&gt;0,OR(NOT(ISTEXT(L266)),LEN(TRIM(L266))=0)),AND(LEN(M266)&gt;0,OR(NOT(ISTEXT(M266)),LEN(TRIM(M266))=0))),"Перевірте текст",IF(OR(AND(LEN(B266)&gt;0,'Налаштування'!J7&lt;&gt;"Готово"),AND(LEN(C266)&gt;0,'Налаштування'!J8&lt;&gt;"Готово"),AND(LEN(D266)&gt;0,'Налаштування'!J9&lt;&gt;"Готово"),AND(LEN(E266)&gt;0,'Налаштування'!J10&lt;&gt;"Готово"),AND(LEN(F266)&gt;0,'Налаштування'!J11&lt;&gt;"Готово"),AND(LEN(G266)&gt;0,'Налаштування'!J12&lt;&gt;"Готово"),AND(LEN(H266)&gt;0,'Налаштування'!J13&lt;&gt;"Готово"),AND(LEN(I266)&gt;0,'Налаштування'!J14&lt;&gt;"Готово"),AND(LEN(J266)&gt;0,'Налаштування'!J15&lt;&gt;"Готово"),AND(LEN(K266)&gt;0,'Налаштування'!J16&lt;&gt;"Готово"),AND(LEN(L266)&gt;0,'Налаштування'!J17&lt;&gt;"Готово"),AND(LEN(M266)&gt;0,'Налаштування'!J18&lt;&gt;"Готово")),"Відділ не налаштовано","Готово"))))</x:f>
      </x:c>
    </x:row>
    <x:row r="267" ht="36" customHeight="1">
      <x:c r="A267" s="14" t="n">
        <x:f>IF('Налаштування'!$C$4&lt;&gt;"Готово","",IF(YEAR(DATE('Налаштування'!$B$4,1,261))='Налаштування'!$B$4,DATE('Налаштування'!$B$4,1,261),""))</x:f>
        <x:v>46283</x:v>
      </x:c>
      <x:c r="B267" s="11"/>
      <x:c r="C267" s="11"/>
      <x:c r="D267" s="11"/>
      <x:c r="E267" s="11"/>
      <x:c r="F267" s="11"/>
      <x:c r="G267" s="11"/>
      <x:c r="H267" s="11"/>
      <x:c r="I267" s="11"/>
      <x:c r="J267" s="11"/>
      <x:c r="K267" s="11"/>
      <x:c r="L267" s="11"/>
      <x:c r="M267" s="11"/>
      <x:c r="N267" s="9" t="str">
        <x:f>IF(COUNTA(B267:M267)=0,"",IF(A267="","Дата поза роком",IF(OR(AND(LEN(B267)&gt;0,OR(NOT(ISTEXT(B267)),LEN(TRIM(B267))=0)),AND(LEN(C267)&gt;0,OR(NOT(ISTEXT(C267)),LEN(TRIM(C267))=0)),AND(LEN(D267)&gt;0,OR(NOT(ISTEXT(D267)),LEN(TRIM(D267))=0)),AND(LEN(E267)&gt;0,OR(NOT(ISTEXT(E267)),LEN(TRIM(E267))=0)),AND(LEN(F267)&gt;0,OR(NOT(ISTEXT(F267)),LEN(TRIM(F267))=0)),AND(LEN(G267)&gt;0,OR(NOT(ISTEXT(G267)),LEN(TRIM(G267))=0)),AND(LEN(H267)&gt;0,OR(NOT(ISTEXT(H267)),LEN(TRIM(H267))=0)),AND(LEN(I267)&gt;0,OR(NOT(ISTEXT(I267)),LEN(TRIM(I267))=0)),AND(LEN(J267)&gt;0,OR(NOT(ISTEXT(J267)),LEN(TRIM(J267))=0)),AND(LEN(K267)&gt;0,OR(NOT(ISTEXT(K267)),LEN(TRIM(K267))=0)),AND(LEN(L267)&gt;0,OR(NOT(ISTEXT(L267)),LEN(TRIM(L267))=0)),AND(LEN(M267)&gt;0,OR(NOT(ISTEXT(M267)),LEN(TRIM(M267))=0))),"Перевірте текст",IF(OR(AND(LEN(B267)&gt;0,'Налаштування'!J7&lt;&gt;"Готово"),AND(LEN(C267)&gt;0,'Налаштування'!J8&lt;&gt;"Готово"),AND(LEN(D267)&gt;0,'Налаштування'!J9&lt;&gt;"Готово"),AND(LEN(E267)&gt;0,'Налаштування'!J10&lt;&gt;"Готово"),AND(LEN(F267)&gt;0,'Налаштування'!J11&lt;&gt;"Готово"),AND(LEN(G267)&gt;0,'Налаштування'!J12&lt;&gt;"Готово"),AND(LEN(H267)&gt;0,'Налаштування'!J13&lt;&gt;"Готово"),AND(LEN(I267)&gt;0,'Налаштування'!J14&lt;&gt;"Готово"),AND(LEN(J267)&gt;0,'Налаштування'!J15&lt;&gt;"Готово"),AND(LEN(K267)&gt;0,'Налаштування'!J16&lt;&gt;"Готово"),AND(LEN(L267)&gt;0,'Налаштування'!J17&lt;&gt;"Готово"),AND(LEN(M267)&gt;0,'Налаштування'!J18&lt;&gt;"Готово")),"Відділ не налаштовано","Готово"))))</x:f>
      </x:c>
    </x:row>
    <x:row r="268" ht="36" customHeight="1">
      <x:c r="A268" s="14" t="n">
        <x:f>IF('Налаштування'!$C$4&lt;&gt;"Готово","",IF(YEAR(DATE('Налаштування'!$B$4,1,262))='Налаштування'!$B$4,DATE('Налаштування'!$B$4,1,262),""))</x:f>
        <x:v>46284</x:v>
      </x:c>
      <x:c r="B268" s="11"/>
      <x:c r="C268" s="11"/>
      <x:c r="D268" s="11"/>
      <x:c r="E268" s="11"/>
      <x:c r="F268" s="11"/>
      <x:c r="G268" s="11"/>
      <x:c r="H268" s="11"/>
      <x:c r="I268" s="11"/>
      <x:c r="J268" s="11"/>
      <x:c r="K268" s="11"/>
      <x:c r="L268" s="11"/>
      <x:c r="M268" s="11"/>
      <x:c r="N268" s="9" t="str">
        <x:f>IF(COUNTA(B268:M268)=0,"",IF(A268="","Дата поза роком",IF(OR(AND(LEN(B268)&gt;0,OR(NOT(ISTEXT(B268)),LEN(TRIM(B268))=0)),AND(LEN(C268)&gt;0,OR(NOT(ISTEXT(C268)),LEN(TRIM(C268))=0)),AND(LEN(D268)&gt;0,OR(NOT(ISTEXT(D268)),LEN(TRIM(D268))=0)),AND(LEN(E268)&gt;0,OR(NOT(ISTEXT(E268)),LEN(TRIM(E268))=0)),AND(LEN(F268)&gt;0,OR(NOT(ISTEXT(F268)),LEN(TRIM(F268))=0)),AND(LEN(G268)&gt;0,OR(NOT(ISTEXT(G268)),LEN(TRIM(G268))=0)),AND(LEN(H268)&gt;0,OR(NOT(ISTEXT(H268)),LEN(TRIM(H268))=0)),AND(LEN(I268)&gt;0,OR(NOT(ISTEXT(I268)),LEN(TRIM(I268))=0)),AND(LEN(J268)&gt;0,OR(NOT(ISTEXT(J268)),LEN(TRIM(J268))=0)),AND(LEN(K268)&gt;0,OR(NOT(ISTEXT(K268)),LEN(TRIM(K268))=0)),AND(LEN(L268)&gt;0,OR(NOT(ISTEXT(L268)),LEN(TRIM(L268))=0)),AND(LEN(M268)&gt;0,OR(NOT(ISTEXT(M268)),LEN(TRIM(M268))=0))),"Перевірте текст",IF(OR(AND(LEN(B268)&gt;0,'Налаштування'!J7&lt;&gt;"Готово"),AND(LEN(C268)&gt;0,'Налаштування'!J8&lt;&gt;"Готово"),AND(LEN(D268)&gt;0,'Налаштування'!J9&lt;&gt;"Готово"),AND(LEN(E268)&gt;0,'Налаштування'!J10&lt;&gt;"Готово"),AND(LEN(F268)&gt;0,'Налаштування'!J11&lt;&gt;"Готово"),AND(LEN(G268)&gt;0,'Налаштування'!J12&lt;&gt;"Готово"),AND(LEN(H268)&gt;0,'Налаштування'!J13&lt;&gt;"Готово"),AND(LEN(I268)&gt;0,'Налаштування'!J14&lt;&gt;"Готово"),AND(LEN(J268)&gt;0,'Налаштування'!J15&lt;&gt;"Готово"),AND(LEN(K268)&gt;0,'Налаштування'!J16&lt;&gt;"Готово"),AND(LEN(L268)&gt;0,'Налаштування'!J17&lt;&gt;"Готово"),AND(LEN(M268)&gt;0,'Налаштування'!J18&lt;&gt;"Готово")),"Відділ не налаштовано","Готово"))))</x:f>
      </x:c>
    </x:row>
    <x:row r="269" ht="36" customHeight="1">
      <x:c r="A269" s="14" t="n">
        <x:f>IF('Налаштування'!$C$4&lt;&gt;"Готово","",IF(YEAR(DATE('Налаштування'!$B$4,1,263))='Налаштування'!$B$4,DATE('Налаштування'!$B$4,1,263),""))</x:f>
        <x:v>46285</x:v>
      </x:c>
      <x:c r="B269" s="11"/>
      <x:c r="C269" s="11"/>
      <x:c r="D269" s="11"/>
      <x:c r="E269" s="11"/>
      <x:c r="F269" s="11"/>
      <x:c r="G269" s="11"/>
      <x:c r="H269" s="11"/>
      <x:c r="I269" s="11"/>
      <x:c r="J269" s="11"/>
      <x:c r="K269" s="11"/>
      <x:c r="L269" s="11"/>
      <x:c r="M269" s="11"/>
      <x:c r="N269" s="9" t="str">
        <x:f>IF(COUNTA(B269:M269)=0,"",IF(A269="","Дата поза роком",IF(OR(AND(LEN(B269)&gt;0,OR(NOT(ISTEXT(B269)),LEN(TRIM(B269))=0)),AND(LEN(C269)&gt;0,OR(NOT(ISTEXT(C269)),LEN(TRIM(C269))=0)),AND(LEN(D269)&gt;0,OR(NOT(ISTEXT(D269)),LEN(TRIM(D269))=0)),AND(LEN(E269)&gt;0,OR(NOT(ISTEXT(E269)),LEN(TRIM(E269))=0)),AND(LEN(F269)&gt;0,OR(NOT(ISTEXT(F269)),LEN(TRIM(F269))=0)),AND(LEN(G269)&gt;0,OR(NOT(ISTEXT(G269)),LEN(TRIM(G269))=0)),AND(LEN(H269)&gt;0,OR(NOT(ISTEXT(H269)),LEN(TRIM(H269))=0)),AND(LEN(I269)&gt;0,OR(NOT(ISTEXT(I269)),LEN(TRIM(I269))=0)),AND(LEN(J269)&gt;0,OR(NOT(ISTEXT(J269)),LEN(TRIM(J269))=0)),AND(LEN(K269)&gt;0,OR(NOT(ISTEXT(K269)),LEN(TRIM(K269))=0)),AND(LEN(L269)&gt;0,OR(NOT(ISTEXT(L269)),LEN(TRIM(L269))=0)),AND(LEN(M269)&gt;0,OR(NOT(ISTEXT(M269)),LEN(TRIM(M269))=0))),"Перевірте текст",IF(OR(AND(LEN(B269)&gt;0,'Налаштування'!J7&lt;&gt;"Готово"),AND(LEN(C269)&gt;0,'Налаштування'!J8&lt;&gt;"Готово"),AND(LEN(D269)&gt;0,'Налаштування'!J9&lt;&gt;"Готово"),AND(LEN(E269)&gt;0,'Налаштування'!J10&lt;&gt;"Готово"),AND(LEN(F269)&gt;0,'Налаштування'!J11&lt;&gt;"Готово"),AND(LEN(G269)&gt;0,'Налаштування'!J12&lt;&gt;"Готово"),AND(LEN(H269)&gt;0,'Налаштування'!J13&lt;&gt;"Готово"),AND(LEN(I269)&gt;0,'Налаштування'!J14&lt;&gt;"Готово"),AND(LEN(J269)&gt;0,'Налаштування'!J15&lt;&gt;"Готово"),AND(LEN(K269)&gt;0,'Налаштування'!J16&lt;&gt;"Готово"),AND(LEN(L269)&gt;0,'Налаштування'!J17&lt;&gt;"Готово"),AND(LEN(M269)&gt;0,'Налаштування'!J18&lt;&gt;"Готово")),"Відділ не налаштовано","Готово"))))</x:f>
      </x:c>
    </x:row>
    <x:row r="270" ht="36" customHeight="1">
      <x:c r="A270" s="14" t="n">
        <x:f>IF('Налаштування'!$C$4&lt;&gt;"Готово","",IF(YEAR(DATE('Налаштування'!$B$4,1,264))='Налаштування'!$B$4,DATE('Налаштування'!$B$4,1,264),""))</x:f>
        <x:v>46286</x:v>
      </x:c>
      <x:c r="B270" s="11"/>
      <x:c r="C270" s="11"/>
      <x:c r="D270" s="11"/>
      <x:c r="E270" s="11"/>
      <x:c r="F270" s="11"/>
      <x:c r="G270" s="11"/>
      <x:c r="H270" s="11"/>
      <x:c r="I270" s="11"/>
      <x:c r="J270" s="11"/>
      <x:c r="K270" s="11"/>
      <x:c r="L270" s="11"/>
      <x:c r="M270" s="11"/>
      <x:c r="N270" s="9" t="str">
        <x:f>IF(COUNTA(B270:M270)=0,"",IF(A270="","Дата поза роком",IF(OR(AND(LEN(B270)&gt;0,OR(NOT(ISTEXT(B270)),LEN(TRIM(B270))=0)),AND(LEN(C270)&gt;0,OR(NOT(ISTEXT(C270)),LEN(TRIM(C270))=0)),AND(LEN(D270)&gt;0,OR(NOT(ISTEXT(D270)),LEN(TRIM(D270))=0)),AND(LEN(E270)&gt;0,OR(NOT(ISTEXT(E270)),LEN(TRIM(E270))=0)),AND(LEN(F270)&gt;0,OR(NOT(ISTEXT(F270)),LEN(TRIM(F270))=0)),AND(LEN(G270)&gt;0,OR(NOT(ISTEXT(G270)),LEN(TRIM(G270))=0)),AND(LEN(H270)&gt;0,OR(NOT(ISTEXT(H270)),LEN(TRIM(H270))=0)),AND(LEN(I270)&gt;0,OR(NOT(ISTEXT(I270)),LEN(TRIM(I270))=0)),AND(LEN(J270)&gt;0,OR(NOT(ISTEXT(J270)),LEN(TRIM(J270))=0)),AND(LEN(K270)&gt;0,OR(NOT(ISTEXT(K270)),LEN(TRIM(K270))=0)),AND(LEN(L270)&gt;0,OR(NOT(ISTEXT(L270)),LEN(TRIM(L270))=0)),AND(LEN(M270)&gt;0,OR(NOT(ISTEXT(M270)),LEN(TRIM(M270))=0))),"Перевірте текст",IF(OR(AND(LEN(B270)&gt;0,'Налаштування'!J7&lt;&gt;"Готово"),AND(LEN(C270)&gt;0,'Налаштування'!J8&lt;&gt;"Готово"),AND(LEN(D270)&gt;0,'Налаштування'!J9&lt;&gt;"Готово"),AND(LEN(E270)&gt;0,'Налаштування'!J10&lt;&gt;"Готово"),AND(LEN(F270)&gt;0,'Налаштування'!J11&lt;&gt;"Готово"),AND(LEN(G270)&gt;0,'Налаштування'!J12&lt;&gt;"Готово"),AND(LEN(H270)&gt;0,'Налаштування'!J13&lt;&gt;"Готово"),AND(LEN(I270)&gt;0,'Налаштування'!J14&lt;&gt;"Готово"),AND(LEN(J270)&gt;0,'Налаштування'!J15&lt;&gt;"Готово"),AND(LEN(K270)&gt;0,'Налаштування'!J16&lt;&gt;"Готово"),AND(LEN(L270)&gt;0,'Налаштування'!J17&lt;&gt;"Готово"),AND(LEN(M270)&gt;0,'Налаштування'!J18&lt;&gt;"Готово")),"Відділ не налаштовано","Готово"))))</x:f>
      </x:c>
    </x:row>
    <x:row r="271" ht="36" customHeight="1">
      <x:c r="A271" s="14" t="n">
        <x:f>IF('Налаштування'!$C$4&lt;&gt;"Готово","",IF(YEAR(DATE('Налаштування'!$B$4,1,265))='Налаштування'!$B$4,DATE('Налаштування'!$B$4,1,265),""))</x:f>
        <x:v>46287</x:v>
      </x:c>
      <x:c r="B271" s="11"/>
      <x:c r="C271" s="11"/>
      <x:c r="D271" s="11"/>
      <x:c r="E271" s="11"/>
      <x:c r="F271" s="11"/>
      <x:c r="G271" s="11"/>
      <x:c r="H271" s="11"/>
      <x:c r="I271" s="11"/>
      <x:c r="J271" s="11"/>
      <x:c r="K271" s="11"/>
      <x:c r="L271" s="11"/>
      <x:c r="M271" s="11"/>
      <x:c r="N271" s="9" t="str">
        <x:f>IF(COUNTA(B271:M271)=0,"",IF(A271="","Дата поза роком",IF(OR(AND(LEN(B271)&gt;0,OR(NOT(ISTEXT(B271)),LEN(TRIM(B271))=0)),AND(LEN(C271)&gt;0,OR(NOT(ISTEXT(C271)),LEN(TRIM(C271))=0)),AND(LEN(D271)&gt;0,OR(NOT(ISTEXT(D271)),LEN(TRIM(D271))=0)),AND(LEN(E271)&gt;0,OR(NOT(ISTEXT(E271)),LEN(TRIM(E271))=0)),AND(LEN(F271)&gt;0,OR(NOT(ISTEXT(F271)),LEN(TRIM(F271))=0)),AND(LEN(G271)&gt;0,OR(NOT(ISTEXT(G271)),LEN(TRIM(G271))=0)),AND(LEN(H271)&gt;0,OR(NOT(ISTEXT(H271)),LEN(TRIM(H271))=0)),AND(LEN(I271)&gt;0,OR(NOT(ISTEXT(I271)),LEN(TRIM(I271))=0)),AND(LEN(J271)&gt;0,OR(NOT(ISTEXT(J271)),LEN(TRIM(J271))=0)),AND(LEN(K271)&gt;0,OR(NOT(ISTEXT(K271)),LEN(TRIM(K271))=0)),AND(LEN(L271)&gt;0,OR(NOT(ISTEXT(L271)),LEN(TRIM(L271))=0)),AND(LEN(M271)&gt;0,OR(NOT(ISTEXT(M271)),LEN(TRIM(M271))=0))),"Перевірте текст",IF(OR(AND(LEN(B271)&gt;0,'Налаштування'!J7&lt;&gt;"Готово"),AND(LEN(C271)&gt;0,'Налаштування'!J8&lt;&gt;"Готово"),AND(LEN(D271)&gt;0,'Налаштування'!J9&lt;&gt;"Готово"),AND(LEN(E271)&gt;0,'Налаштування'!J10&lt;&gt;"Готово"),AND(LEN(F271)&gt;0,'Налаштування'!J11&lt;&gt;"Готово"),AND(LEN(G271)&gt;0,'Налаштування'!J12&lt;&gt;"Готово"),AND(LEN(H271)&gt;0,'Налаштування'!J13&lt;&gt;"Готово"),AND(LEN(I271)&gt;0,'Налаштування'!J14&lt;&gt;"Готово"),AND(LEN(J271)&gt;0,'Налаштування'!J15&lt;&gt;"Готово"),AND(LEN(K271)&gt;0,'Налаштування'!J16&lt;&gt;"Готово"),AND(LEN(L271)&gt;0,'Налаштування'!J17&lt;&gt;"Готово"),AND(LEN(M271)&gt;0,'Налаштування'!J18&lt;&gt;"Готово")),"Відділ не налаштовано","Готово"))))</x:f>
      </x:c>
    </x:row>
    <x:row r="272" ht="36" customHeight="1">
      <x:c r="A272" s="14" t="n">
        <x:f>IF('Налаштування'!$C$4&lt;&gt;"Готово","",IF(YEAR(DATE('Налаштування'!$B$4,1,266))='Налаштування'!$B$4,DATE('Налаштування'!$B$4,1,266),""))</x:f>
        <x:v>46288</x:v>
      </x:c>
      <x:c r="B272" s="11"/>
      <x:c r="C272" s="11"/>
      <x:c r="D272" s="11"/>
      <x:c r="E272" s="11"/>
      <x:c r="F272" s="11"/>
      <x:c r="G272" s="11"/>
      <x:c r="H272" s="11"/>
      <x:c r="I272" s="11"/>
      <x:c r="J272" s="11"/>
      <x:c r="K272" s="11"/>
      <x:c r="L272" s="11"/>
      <x:c r="M272" s="11"/>
      <x:c r="N272" s="9" t="str">
        <x:f>IF(COUNTA(B272:M272)=0,"",IF(A272="","Дата поза роком",IF(OR(AND(LEN(B272)&gt;0,OR(NOT(ISTEXT(B272)),LEN(TRIM(B272))=0)),AND(LEN(C272)&gt;0,OR(NOT(ISTEXT(C272)),LEN(TRIM(C272))=0)),AND(LEN(D272)&gt;0,OR(NOT(ISTEXT(D272)),LEN(TRIM(D272))=0)),AND(LEN(E272)&gt;0,OR(NOT(ISTEXT(E272)),LEN(TRIM(E272))=0)),AND(LEN(F272)&gt;0,OR(NOT(ISTEXT(F272)),LEN(TRIM(F272))=0)),AND(LEN(G272)&gt;0,OR(NOT(ISTEXT(G272)),LEN(TRIM(G272))=0)),AND(LEN(H272)&gt;0,OR(NOT(ISTEXT(H272)),LEN(TRIM(H272))=0)),AND(LEN(I272)&gt;0,OR(NOT(ISTEXT(I272)),LEN(TRIM(I272))=0)),AND(LEN(J272)&gt;0,OR(NOT(ISTEXT(J272)),LEN(TRIM(J272))=0)),AND(LEN(K272)&gt;0,OR(NOT(ISTEXT(K272)),LEN(TRIM(K272))=0)),AND(LEN(L272)&gt;0,OR(NOT(ISTEXT(L272)),LEN(TRIM(L272))=0)),AND(LEN(M272)&gt;0,OR(NOT(ISTEXT(M272)),LEN(TRIM(M272))=0))),"Перевірте текст",IF(OR(AND(LEN(B272)&gt;0,'Налаштування'!J7&lt;&gt;"Готово"),AND(LEN(C272)&gt;0,'Налаштування'!J8&lt;&gt;"Готово"),AND(LEN(D272)&gt;0,'Налаштування'!J9&lt;&gt;"Готово"),AND(LEN(E272)&gt;0,'Налаштування'!J10&lt;&gt;"Готово"),AND(LEN(F272)&gt;0,'Налаштування'!J11&lt;&gt;"Готово"),AND(LEN(G272)&gt;0,'Налаштування'!J12&lt;&gt;"Готово"),AND(LEN(H272)&gt;0,'Налаштування'!J13&lt;&gt;"Готово"),AND(LEN(I272)&gt;0,'Налаштування'!J14&lt;&gt;"Готово"),AND(LEN(J272)&gt;0,'Налаштування'!J15&lt;&gt;"Готово"),AND(LEN(K272)&gt;0,'Налаштування'!J16&lt;&gt;"Готово"),AND(LEN(L272)&gt;0,'Налаштування'!J17&lt;&gt;"Готово"),AND(LEN(M272)&gt;0,'Налаштування'!J18&lt;&gt;"Готово")),"Відділ не налаштовано","Готово"))))</x:f>
      </x:c>
    </x:row>
    <x:row r="273" ht="36" customHeight="1">
      <x:c r="A273" s="14" t="n">
        <x:f>IF('Налаштування'!$C$4&lt;&gt;"Готово","",IF(YEAR(DATE('Налаштування'!$B$4,1,267))='Налаштування'!$B$4,DATE('Налаштування'!$B$4,1,267),""))</x:f>
        <x:v>46289</x:v>
      </x:c>
      <x:c r="B273" s="11"/>
      <x:c r="C273" s="11"/>
      <x:c r="D273" s="11"/>
      <x:c r="E273" s="11"/>
      <x:c r="F273" s="11"/>
      <x:c r="G273" s="11"/>
      <x:c r="H273" s="11"/>
      <x:c r="I273" s="11"/>
      <x:c r="J273" s="11"/>
      <x:c r="K273" s="11"/>
      <x:c r="L273" s="11"/>
      <x:c r="M273" s="11"/>
      <x:c r="N273" s="9" t="str">
        <x:f>IF(COUNTA(B273:M273)=0,"",IF(A273="","Дата поза роком",IF(OR(AND(LEN(B273)&gt;0,OR(NOT(ISTEXT(B273)),LEN(TRIM(B273))=0)),AND(LEN(C273)&gt;0,OR(NOT(ISTEXT(C273)),LEN(TRIM(C273))=0)),AND(LEN(D273)&gt;0,OR(NOT(ISTEXT(D273)),LEN(TRIM(D273))=0)),AND(LEN(E273)&gt;0,OR(NOT(ISTEXT(E273)),LEN(TRIM(E273))=0)),AND(LEN(F273)&gt;0,OR(NOT(ISTEXT(F273)),LEN(TRIM(F273))=0)),AND(LEN(G273)&gt;0,OR(NOT(ISTEXT(G273)),LEN(TRIM(G273))=0)),AND(LEN(H273)&gt;0,OR(NOT(ISTEXT(H273)),LEN(TRIM(H273))=0)),AND(LEN(I273)&gt;0,OR(NOT(ISTEXT(I273)),LEN(TRIM(I273))=0)),AND(LEN(J273)&gt;0,OR(NOT(ISTEXT(J273)),LEN(TRIM(J273))=0)),AND(LEN(K273)&gt;0,OR(NOT(ISTEXT(K273)),LEN(TRIM(K273))=0)),AND(LEN(L273)&gt;0,OR(NOT(ISTEXT(L273)),LEN(TRIM(L273))=0)),AND(LEN(M273)&gt;0,OR(NOT(ISTEXT(M273)),LEN(TRIM(M273))=0))),"Перевірте текст",IF(OR(AND(LEN(B273)&gt;0,'Налаштування'!J7&lt;&gt;"Готово"),AND(LEN(C273)&gt;0,'Налаштування'!J8&lt;&gt;"Готово"),AND(LEN(D273)&gt;0,'Налаштування'!J9&lt;&gt;"Готово"),AND(LEN(E273)&gt;0,'Налаштування'!J10&lt;&gt;"Готово"),AND(LEN(F273)&gt;0,'Налаштування'!J11&lt;&gt;"Готово"),AND(LEN(G273)&gt;0,'Налаштування'!J12&lt;&gt;"Готово"),AND(LEN(H273)&gt;0,'Налаштування'!J13&lt;&gt;"Готово"),AND(LEN(I273)&gt;0,'Налаштування'!J14&lt;&gt;"Готово"),AND(LEN(J273)&gt;0,'Налаштування'!J15&lt;&gt;"Готово"),AND(LEN(K273)&gt;0,'Налаштування'!J16&lt;&gt;"Готово"),AND(LEN(L273)&gt;0,'Налаштування'!J17&lt;&gt;"Готово"),AND(LEN(M273)&gt;0,'Налаштування'!J18&lt;&gt;"Готово")),"Відділ не налаштовано","Готово"))))</x:f>
      </x:c>
    </x:row>
    <x:row r="274" ht="36" customHeight="1">
      <x:c r="A274" s="14" t="n">
        <x:f>IF('Налаштування'!$C$4&lt;&gt;"Готово","",IF(YEAR(DATE('Налаштування'!$B$4,1,268))='Налаштування'!$B$4,DATE('Налаштування'!$B$4,1,268),""))</x:f>
        <x:v>46290</x:v>
      </x:c>
      <x:c r="B274" s="11"/>
      <x:c r="C274" s="11"/>
      <x:c r="D274" s="11"/>
      <x:c r="E274" s="11"/>
      <x:c r="F274" s="11"/>
      <x:c r="G274" s="11"/>
      <x:c r="H274" s="11"/>
      <x:c r="I274" s="11"/>
      <x:c r="J274" s="11"/>
      <x:c r="K274" s="11"/>
      <x:c r="L274" s="11"/>
      <x:c r="M274" s="11"/>
      <x:c r="N274" s="9" t="str">
        <x:f>IF(COUNTA(B274:M274)=0,"",IF(A274="","Дата поза роком",IF(OR(AND(LEN(B274)&gt;0,OR(NOT(ISTEXT(B274)),LEN(TRIM(B274))=0)),AND(LEN(C274)&gt;0,OR(NOT(ISTEXT(C274)),LEN(TRIM(C274))=0)),AND(LEN(D274)&gt;0,OR(NOT(ISTEXT(D274)),LEN(TRIM(D274))=0)),AND(LEN(E274)&gt;0,OR(NOT(ISTEXT(E274)),LEN(TRIM(E274))=0)),AND(LEN(F274)&gt;0,OR(NOT(ISTEXT(F274)),LEN(TRIM(F274))=0)),AND(LEN(G274)&gt;0,OR(NOT(ISTEXT(G274)),LEN(TRIM(G274))=0)),AND(LEN(H274)&gt;0,OR(NOT(ISTEXT(H274)),LEN(TRIM(H274))=0)),AND(LEN(I274)&gt;0,OR(NOT(ISTEXT(I274)),LEN(TRIM(I274))=0)),AND(LEN(J274)&gt;0,OR(NOT(ISTEXT(J274)),LEN(TRIM(J274))=0)),AND(LEN(K274)&gt;0,OR(NOT(ISTEXT(K274)),LEN(TRIM(K274))=0)),AND(LEN(L274)&gt;0,OR(NOT(ISTEXT(L274)),LEN(TRIM(L274))=0)),AND(LEN(M274)&gt;0,OR(NOT(ISTEXT(M274)),LEN(TRIM(M274))=0))),"Перевірте текст",IF(OR(AND(LEN(B274)&gt;0,'Налаштування'!J7&lt;&gt;"Готово"),AND(LEN(C274)&gt;0,'Налаштування'!J8&lt;&gt;"Готово"),AND(LEN(D274)&gt;0,'Налаштування'!J9&lt;&gt;"Готово"),AND(LEN(E274)&gt;0,'Налаштування'!J10&lt;&gt;"Готово"),AND(LEN(F274)&gt;0,'Налаштування'!J11&lt;&gt;"Готово"),AND(LEN(G274)&gt;0,'Налаштування'!J12&lt;&gt;"Готово"),AND(LEN(H274)&gt;0,'Налаштування'!J13&lt;&gt;"Готово"),AND(LEN(I274)&gt;0,'Налаштування'!J14&lt;&gt;"Готово"),AND(LEN(J274)&gt;0,'Налаштування'!J15&lt;&gt;"Готово"),AND(LEN(K274)&gt;0,'Налаштування'!J16&lt;&gt;"Готово"),AND(LEN(L274)&gt;0,'Налаштування'!J17&lt;&gt;"Готово"),AND(LEN(M274)&gt;0,'Налаштування'!J18&lt;&gt;"Готово")),"Відділ не налаштовано","Готово"))))</x:f>
      </x:c>
    </x:row>
    <x:row r="275" ht="36" customHeight="1">
      <x:c r="A275" s="14" t="n">
        <x:f>IF('Налаштування'!$C$4&lt;&gt;"Готово","",IF(YEAR(DATE('Налаштування'!$B$4,1,269))='Налаштування'!$B$4,DATE('Налаштування'!$B$4,1,269),""))</x:f>
        <x:v>46291</x:v>
      </x:c>
      <x:c r="B275" s="11"/>
      <x:c r="C275" s="11"/>
      <x:c r="D275" s="11"/>
      <x:c r="E275" s="11"/>
      <x:c r="F275" s="11"/>
      <x:c r="G275" s="11"/>
      <x:c r="H275" s="11"/>
      <x:c r="I275" s="11"/>
      <x:c r="J275" s="11"/>
      <x:c r="K275" s="11"/>
      <x:c r="L275" s="11"/>
      <x:c r="M275" s="11"/>
      <x:c r="N275" s="9" t="str">
        <x:f>IF(COUNTA(B275:M275)=0,"",IF(A275="","Дата поза роком",IF(OR(AND(LEN(B275)&gt;0,OR(NOT(ISTEXT(B275)),LEN(TRIM(B275))=0)),AND(LEN(C275)&gt;0,OR(NOT(ISTEXT(C275)),LEN(TRIM(C275))=0)),AND(LEN(D275)&gt;0,OR(NOT(ISTEXT(D275)),LEN(TRIM(D275))=0)),AND(LEN(E275)&gt;0,OR(NOT(ISTEXT(E275)),LEN(TRIM(E275))=0)),AND(LEN(F275)&gt;0,OR(NOT(ISTEXT(F275)),LEN(TRIM(F275))=0)),AND(LEN(G275)&gt;0,OR(NOT(ISTEXT(G275)),LEN(TRIM(G275))=0)),AND(LEN(H275)&gt;0,OR(NOT(ISTEXT(H275)),LEN(TRIM(H275))=0)),AND(LEN(I275)&gt;0,OR(NOT(ISTEXT(I275)),LEN(TRIM(I275))=0)),AND(LEN(J275)&gt;0,OR(NOT(ISTEXT(J275)),LEN(TRIM(J275))=0)),AND(LEN(K275)&gt;0,OR(NOT(ISTEXT(K275)),LEN(TRIM(K275))=0)),AND(LEN(L275)&gt;0,OR(NOT(ISTEXT(L275)),LEN(TRIM(L275))=0)),AND(LEN(M275)&gt;0,OR(NOT(ISTEXT(M275)),LEN(TRIM(M275))=0))),"Перевірте текст",IF(OR(AND(LEN(B275)&gt;0,'Налаштування'!J7&lt;&gt;"Готово"),AND(LEN(C275)&gt;0,'Налаштування'!J8&lt;&gt;"Готово"),AND(LEN(D275)&gt;0,'Налаштування'!J9&lt;&gt;"Готово"),AND(LEN(E275)&gt;0,'Налаштування'!J10&lt;&gt;"Готово"),AND(LEN(F275)&gt;0,'Налаштування'!J11&lt;&gt;"Готово"),AND(LEN(G275)&gt;0,'Налаштування'!J12&lt;&gt;"Готово"),AND(LEN(H275)&gt;0,'Налаштування'!J13&lt;&gt;"Готово"),AND(LEN(I275)&gt;0,'Налаштування'!J14&lt;&gt;"Готово"),AND(LEN(J275)&gt;0,'Налаштування'!J15&lt;&gt;"Готово"),AND(LEN(K275)&gt;0,'Налаштування'!J16&lt;&gt;"Готово"),AND(LEN(L275)&gt;0,'Налаштування'!J17&lt;&gt;"Готово"),AND(LEN(M275)&gt;0,'Налаштування'!J18&lt;&gt;"Готово")),"Відділ не налаштовано","Готово"))))</x:f>
      </x:c>
    </x:row>
    <x:row r="276" ht="36" customHeight="1">
      <x:c r="A276" s="14" t="n">
        <x:f>IF('Налаштування'!$C$4&lt;&gt;"Готово","",IF(YEAR(DATE('Налаштування'!$B$4,1,270))='Налаштування'!$B$4,DATE('Налаштування'!$B$4,1,270),""))</x:f>
        <x:v>46292</x:v>
      </x:c>
      <x:c r="B276" s="11"/>
      <x:c r="C276" s="11"/>
      <x:c r="D276" s="11"/>
      <x:c r="E276" s="11"/>
      <x:c r="F276" s="11"/>
      <x:c r="G276" s="11"/>
      <x:c r="H276" s="11"/>
      <x:c r="I276" s="11"/>
      <x:c r="J276" s="11"/>
      <x:c r="K276" s="11"/>
      <x:c r="L276" s="11"/>
      <x:c r="M276" s="11"/>
      <x:c r="N276" s="9" t="str">
        <x:f>IF(COUNTA(B276:M276)=0,"",IF(A276="","Дата поза роком",IF(OR(AND(LEN(B276)&gt;0,OR(NOT(ISTEXT(B276)),LEN(TRIM(B276))=0)),AND(LEN(C276)&gt;0,OR(NOT(ISTEXT(C276)),LEN(TRIM(C276))=0)),AND(LEN(D276)&gt;0,OR(NOT(ISTEXT(D276)),LEN(TRIM(D276))=0)),AND(LEN(E276)&gt;0,OR(NOT(ISTEXT(E276)),LEN(TRIM(E276))=0)),AND(LEN(F276)&gt;0,OR(NOT(ISTEXT(F276)),LEN(TRIM(F276))=0)),AND(LEN(G276)&gt;0,OR(NOT(ISTEXT(G276)),LEN(TRIM(G276))=0)),AND(LEN(H276)&gt;0,OR(NOT(ISTEXT(H276)),LEN(TRIM(H276))=0)),AND(LEN(I276)&gt;0,OR(NOT(ISTEXT(I276)),LEN(TRIM(I276))=0)),AND(LEN(J276)&gt;0,OR(NOT(ISTEXT(J276)),LEN(TRIM(J276))=0)),AND(LEN(K276)&gt;0,OR(NOT(ISTEXT(K276)),LEN(TRIM(K276))=0)),AND(LEN(L276)&gt;0,OR(NOT(ISTEXT(L276)),LEN(TRIM(L276))=0)),AND(LEN(M276)&gt;0,OR(NOT(ISTEXT(M276)),LEN(TRIM(M276))=0))),"Перевірте текст",IF(OR(AND(LEN(B276)&gt;0,'Налаштування'!J7&lt;&gt;"Готово"),AND(LEN(C276)&gt;0,'Налаштування'!J8&lt;&gt;"Готово"),AND(LEN(D276)&gt;0,'Налаштування'!J9&lt;&gt;"Готово"),AND(LEN(E276)&gt;0,'Налаштування'!J10&lt;&gt;"Готово"),AND(LEN(F276)&gt;0,'Налаштування'!J11&lt;&gt;"Готово"),AND(LEN(G276)&gt;0,'Налаштування'!J12&lt;&gt;"Готово"),AND(LEN(H276)&gt;0,'Налаштування'!J13&lt;&gt;"Готово"),AND(LEN(I276)&gt;0,'Налаштування'!J14&lt;&gt;"Готово"),AND(LEN(J276)&gt;0,'Налаштування'!J15&lt;&gt;"Готово"),AND(LEN(K276)&gt;0,'Налаштування'!J16&lt;&gt;"Готово"),AND(LEN(L276)&gt;0,'Налаштування'!J17&lt;&gt;"Готово"),AND(LEN(M276)&gt;0,'Налаштування'!J18&lt;&gt;"Готово")),"Відділ не налаштовано","Готово"))))</x:f>
      </x:c>
    </x:row>
    <x:row r="277" ht="36" customHeight="1">
      <x:c r="A277" s="14" t="n">
        <x:f>IF('Налаштування'!$C$4&lt;&gt;"Готово","",IF(YEAR(DATE('Налаштування'!$B$4,1,271))='Налаштування'!$B$4,DATE('Налаштування'!$B$4,1,271),""))</x:f>
        <x:v>46293</x:v>
      </x:c>
      <x:c r="B277" s="11"/>
      <x:c r="C277" s="11"/>
      <x:c r="D277" s="11"/>
      <x:c r="E277" s="11"/>
      <x:c r="F277" s="11"/>
      <x:c r="G277" s="11"/>
      <x:c r="H277" s="11"/>
      <x:c r="I277" s="11"/>
      <x:c r="J277" s="11"/>
      <x:c r="K277" s="11"/>
      <x:c r="L277" s="11"/>
      <x:c r="M277" s="11"/>
      <x:c r="N277" s="9" t="str">
        <x:f>IF(COUNTA(B277:M277)=0,"",IF(A277="","Дата поза роком",IF(OR(AND(LEN(B277)&gt;0,OR(NOT(ISTEXT(B277)),LEN(TRIM(B277))=0)),AND(LEN(C277)&gt;0,OR(NOT(ISTEXT(C277)),LEN(TRIM(C277))=0)),AND(LEN(D277)&gt;0,OR(NOT(ISTEXT(D277)),LEN(TRIM(D277))=0)),AND(LEN(E277)&gt;0,OR(NOT(ISTEXT(E277)),LEN(TRIM(E277))=0)),AND(LEN(F277)&gt;0,OR(NOT(ISTEXT(F277)),LEN(TRIM(F277))=0)),AND(LEN(G277)&gt;0,OR(NOT(ISTEXT(G277)),LEN(TRIM(G277))=0)),AND(LEN(H277)&gt;0,OR(NOT(ISTEXT(H277)),LEN(TRIM(H277))=0)),AND(LEN(I277)&gt;0,OR(NOT(ISTEXT(I277)),LEN(TRIM(I277))=0)),AND(LEN(J277)&gt;0,OR(NOT(ISTEXT(J277)),LEN(TRIM(J277))=0)),AND(LEN(K277)&gt;0,OR(NOT(ISTEXT(K277)),LEN(TRIM(K277))=0)),AND(LEN(L277)&gt;0,OR(NOT(ISTEXT(L277)),LEN(TRIM(L277))=0)),AND(LEN(M277)&gt;0,OR(NOT(ISTEXT(M277)),LEN(TRIM(M277))=0))),"Перевірте текст",IF(OR(AND(LEN(B277)&gt;0,'Налаштування'!J7&lt;&gt;"Готово"),AND(LEN(C277)&gt;0,'Налаштування'!J8&lt;&gt;"Готово"),AND(LEN(D277)&gt;0,'Налаштування'!J9&lt;&gt;"Готово"),AND(LEN(E277)&gt;0,'Налаштування'!J10&lt;&gt;"Готово"),AND(LEN(F277)&gt;0,'Налаштування'!J11&lt;&gt;"Готово"),AND(LEN(G277)&gt;0,'Налаштування'!J12&lt;&gt;"Готово"),AND(LEN(H277)&gt;0,'Налаштування'!J13&lt;&gt;"Готово"),AND(LEN(I277)&gt;0,'Налаштування'!J14&lt;&gt;"Готово"),AND(LEN(J277)&gt;0,'Налаштування'!J15&lt;&gt;"Готово"),AND(LEN(K277)&gt;0,'Налаштування'!J16&lt;&gt;"Готово"),AND(LEN(L277)&gt;0,'Налаштування'!J17&lt;&gt;"Готово"),AND(LEN(M277)&gt;0,'Налаштування'!J18&lt;&gt;"Готово")),"Відділ не налаштовано","Готово"))))</x:f>
      </x:c>
    </x:row>
    <x:row r="278" ht="36" customHeight="1">
      <x:c r="A278" s="14" t="n">
        <x:f>IF('Налаштування'!$C$4&lt;&gt;"Готово","",IF(YEAR(DATE('Налаштування'!$B$4,1,272))='Налаштування'!$B$4,DATE('Налаштування'!$B$4,1,272),""))</x:f>
        <x:v>46294</x:v>
      </x:c>
      <x:c r="B278" s="11"/>
      <x:c r="C278" s="11"/>
      <x:c r="D278" s="11"/>
      <x:c r="E278" s="11"/>
      <x:c r="F278" s="11"/>
      <x:c r="G278" s="11"/>
      <x:c r="H278" s="11"/>
      <x:c r="I278" s="11"/>
      <x:c r="J278" s="11"/>
      <x:c r="K278" s="11"/>
      <x:c r="L278" s="11"/>
      <x:c r="M278" s="11"/>
      <x:c r="N278" s="9" t="str">
        <x:f>IF(COUNTA(B278:M278)=0,"",IF(A278="","Дата поза роком",IF(OR(AND(LEN(B278)&gt;0,OR(NOT(ISTEXT(B278)),LEN(TRIM(B278))=0)),AND(LEN(C278)&gt;0,OR(NOT(ISTEXT(C278)),LEN(TRIM(C278))=0)),AND(LEN(D278)&gt;0,OR(NOT(ISTEXT(D278)),LEN(TRIM(D278))=0)),AND(LEN(E278)&gt;0,OR(NOT(ISTEXT(E278)),LEN(TRIM(E278))=0)),AND(LEN(F278)&gt;0,OR(NOT(ISTEXT(F278)),LEN(TRIM(F278))=0)),AND(LEN(G278)&gt;0,OR(NOT(ISTEXT(G278)),LEN(TRIM(G278))=0)),AND(LEN(H278)&gt;0,OR(NOT(ISTEXT(H278)),LEN(TRIM(H278))=0)),AND(LEN(I278)&gt;0,OR(NOT(ISTEXT(I278)),LEN(TRIM(I278))=0)),AND(LEN(J278)&gt;0,OR(NOT(ISTEXT(J278)),LEN(TRIM(J278))=0)),AND(LEN(K278)&gt;0,OR(NOT(ISTEXT(K278)),LEN(TRIM(K278))=0)),AND(LEN(L278)&gt;0,OR(NOT(ISTEXT(L278)),LEN(TRIM(L278))=0)),AND(LEN(M278)&gt;0,OR(NOT(ISTEXT(M278)),LEN(TRIM(M278))=0))),"Перевірте текст",IF(OR(AND(LEN(B278)&gt;0,'Налаштування'!J7&lt;&gt;"Готово"),AND(LEN(C278)&gt;0,'Налаштування'!J8&lt;&gt;"Готово"),AND(LEN(D278)&gt;0,'Налаштування'!J9&lt;&gt;"Готово"),AND(LEN(E278)&gt;0,'Налаштування'!J10&lt;&gt;"Готово"),AND(LEN(F278)&gt;0,'Налаштування'!J11&lt;&gt;"Готово"),AND(LEN(G278)&gt;0,'Налаштування'!J12&lt;&gt;"Готово"),AND(LEN(H278)&gt;0,'Налаштування'!J13&lt;&gt;"Готово"),AND(LEN(I278)&gt;0,'Налаштування'!J14&lt;&gt;"Готово"),AND(LEN(J278)&gt;0,'Налаштування'!J15&lt;&gt;"Готово"),AND(LEN(K278)&gt;0,'Налаштування'!J16&lt;&gt;"Готово"),AND(LEN(L278)&gt;0,'Налаштування'!J17&lt;&gt;"Готово"),AND(LEN(M278)&gt;0,'Налаштування'!J18&lt;&gt;"Готово")),"Відділ не налаштовано","Готово"))))</x:f>
      </x:c>
    </x:row>
    <x:row r="279" ht="36" customHeight="1">
      <x:c r="A279" s="14" t="n">
        <x:f>IF('Налаштування'!$C$4&lt;&gt;"Готово","",IF(YEAR(DATE('Налаштування'!$B$4,1,273))='Налаштування'!$B$4,DATE('Налаштування'!$B$4,1,273),""))</x:f>
        <x:v>46295</x:v>
      </x:c>
      <x:c r="B279" s="11"/>
      <x:c r="C279" s="11"/>
      <x:c r="D279" s="11"/>
      <x:c r="E279" s="11"/>
      <x:c r="F279" s="11"/>
      <x:c r="G279" s="11"/>
      <x:c r="H279" s="11"/>
      <x:c r="I279" s="11"/>
      <x:c r="J279" s="11"/>
      <x:c r="K279" s="11"/>
      <x:c r="L279" s="11"/>
      <x:c r="M279" s="11"/>
      <x:c r="N279" s="9" t="str">
        <x:f>IF(COUNTA(B279:M279)=0,"",IF(A279="","Дата поза роком",IF(OR(AND(LEN(B279)&gt;0,OR(NOT(ISTEXT(B279)),LEN(TRIM(B279))=0)),AND(LEN(C279)&gt;0,OR(NOT(ISTEXT(C279)),LEN(TRIM(C279))=0)),AND(LEN(D279)&gt;0,OR(NOT(ISTEXT(D279)),LEN(TRIM(D279))=0)),AND(LEN(E279)&gt;0,OR(NOT(ISTEXT(E279)),LEN(TRIM(E279))=0)),AND(LEN(F279)&gt;0,OR(NOT(ISTEXT(F279)),LEN(TRIM(F279))=0)),AND(LEN(G279)&gt;0,OR(NOT(ISTEXT(G279)),LEN(TRIM(G279))=0)),AND(LEN(H279)&gt;0,OR(NOT(ISTEXT(H279)),LEN(TRIM(H279))=0)),AND(LEN(I279)&gt;0,OR(NOT(ISTEXT(I279)),LEN(TRIM(I279))=0)),AND(LEN(J279)&gt;0,OR(NOT(ISTEXT(J279)),LEN(TRIM(J279))=0)),AND(LEN(K279)&gt;0,OR(NOT(ISTEXT(K279)),LEN(TRIM(K279))=0)),AND(LEN(L279)&gt;0,OR(NOT(ISTEXT(L279)),LEN(TRIM(L279))=0)),AND(LEN(M279)&gt;0,OR(NOT(ISTEXT(M279)),LEN(TRIM(M279))=0))),"Перевірте текст",IF(OR(AND(LEN(B279)&gt;0,'Налаштування'!J7&lt;&gt;"Готово"),AND(LEN(C279)&gt;0,'Налаштування'!J8&lt;&gt;"Готово"),AND(LEN(D279)&gt;0,'Налаштування'!J9&lt;&gt;"Готово"),AND(LEN(E279)&gt;0,'Налаштування'!J10&lt;&gt;"Готово"),AND(LEN(F279)&gt;0,'Налаштування'!J11&lt;&gt;"Готово"),AND(LEN(G279)&gt;0,'Налаштування'!J12&lt;&gt;"Готово"),AND(LEN(H279)&gt;0,'Налаштування'!J13&lt;&gt;"Готово"),AND(LEN(I279)&gt;0,'Налаштування'!J14&lt;&gt;"Готово"),AND(LEN(J279)&gt;0,'Налаштування'!J15&lt;&gt;"Готово"),AND(LEN(K279)&gt;0,'Налаштування'!J16&lt;&gt;"Готово"),AND(LEN(L279)&gt;0,'Налаштування'!J17&lt;&gt;"Готово"),AND(LEN(M279)&gt;0,'Налаштування'!J18&lt;&gt;"Готово")),"Відділ не налаштовано","Готово"))))</x:f>
      </x:c>
    </x:row>
    <x:row r="280" ht="36" customHeight="1">
      <x:c r="A280" s="14" t="n">
        <x:f>IF('Налаштування'!$C$4&lt;&gt;"Готово","",IF(YEAR(DATE('Налаштування'!$B$4,1,274))='Налаштування'!$B$4,DATE('Налаштування'!$B$4,1,274),""))</x:f>
        <x:v>46296</x:v>
      </x:c>
      <x:c r="B280" s="11"/>
      <x:c r="C280" s="11"/>
      <x:c r="D280" s="11"/>
      <x:c r="E280" s="11"/>
      <x:c r="F280" s="11"/>
      <x:c r="G280" s="11"/>
      <x:c r="H280" s="11"/>
      <x:c r="I280" s="11"/>
      <x:c r="J280" s="11"/>
      <x:c r="K280" s="11"/>
      <x:c r="L280" s="11"/>
      <x:c r="M280" s="11"/>
      <x:c r="N280" s="9" t="str">
        <x:f>IF(COUNTA(B280:M280)=0,"",IF(A280="","Дата поза роком",IF(OR(AND(LEN(B280)&gt;0,OR(NOT(ISTEXT(B280)),LEN(TRIM(B280))=0)),AND(LEN(C280)&gt;0,OR(NOT(ISTEXT(C280)),LEN(TRIM(C280))=0)),AND(LEN(D280)&gt;0,OR(NOT(ISTEXT(D280)),LEN(TRIM(D280))=0)),AND(LEN(E280)&gt;0,OR(NOT(ISTEXT(E280)),LEN(TRIM(E280))=0)),AND(LEN(F280)&gt;0,OR(NOT(ISTEXT(F280)),LEN(TRIM(F280))=0)),AND(LEN(G280)&gt;0,OR(NOT(ISTEXT(G280)),LEN(TRIM(G280))=0)),AND(LEN(H280)&gt;0,OR(NOT(ISTEXT(H280)),LEN(TRIM(H280))=0)),AND(LEN(I280)&gt;0,OR(NOT(ISTEXT(I280)),LEN(TRIM(I280))=0)),AND(LEN(J280)&gt;0,OR(NOT(ISTEXT(J280)),LEN(TRIM(J280))=0)),AND(LEN(K280)&gt;0,OR(NOT(ISTEXT(K280)),LEN(TRIM(K280))=0)),AND(LEN(L280)&gt;0,OR(NOT(ISTEXT(L280)),LEN(TRIM(L280))=0)),AND(LEN(M280)&gt;0,OR(NOT(ISTEXT(M280)),LEN(TRIM(M280))=0))),"Перевірте текст",IF(OR(AND(LEN(B280)&gt;0,'Налаштування'!J7&lt;&gt;"Готово"),AND(LEN(C280)&gt;0,'Налаштування'!J8&lt;&gt;"Готово"),AND(LEN(D280)&gt;0,'Налаштування'!J9&lt;&gt;"Готово"),AND(LEN(E280)&gt;0,'Налаштування'!J10&lt;&gt;"Готово"),AND(LEN(F280)&gt;0,'Налаштування'!J11&lt;&gt;"Готово"),AND(LEN(G280)&gt;0,'Налаштування'!J12&lt;&gt;"Готово"),AND(LEN(H280)&gt;0,'Налаштування'!J13&lt;&gt;"Готово"),AND(LEN(I280)&gt;0,'Налаштування'!J14&lt;&gt;"Готово"),AND(LEN(J280)&gt;0,'Налаштування'!J15&lt;&gt;"Готово"),AND(LEN(K280)&gt;0,'Налаштування'!J16&lt;&gt;"Готово"),AND(LEN(L280)&gt;0,'Налаштування'!J17&lt;&gt;"Готово"),AND(LEN(M280)&gt;0,'Налаштування'!J18&lt;&gt;"Готово")),"Відділ не налаштовано","Готово"))))</x:f>
      </x:c>
    </x:row>
    <x:row r="281" ht="36" customHeight="1">
      <x:c r="A281" s="14" t="n">
        <x:f>IF('Налаштування'!$C$4&lt;&gt;"Готово","",IF(YEAR(DATE('Налаштування'!$B$4,1,275))='Налаштування'!$B$4,DATE('Налаштування'!$B$4,1,275),""))</x:f>
        <x:v>46297</x:v>
      </x:c>
      <x:c r="B281" s="11"/>
      <x:c r="C281" s="11"/>
      <x:c r="D281" s="11"/>
      <x:c r="E281" s="11"/>
      <x:c r="F281" s="11"/>
      <x:c r="G281" s="11"/>
      <x:c r="H281" s="11"/>
      <x:c r="I281" s="11"/>
      <x:c r="J281" s="11"/>
      <x:c r="K281" s="11"/>
      <x:c r="L281" s="11"/>
      <x:c r="M281" s="11"/>
      <x:c r="N281" s="9" t="str">
        <x:f>IF(COUNTA(B281:M281)=0,"",IF(A281="","Дата поза роком",IF(OR(AND(LEN(B281)&gt;0,OR(NOT(ISTEXT(B281)),LEN(TRIM(B281))=0)),AND(LEN(C281)&gt;0,OR(NOT(ISTEXT(C281)),LEN(TRIM(C281))=0)),AND(LEN(D281)&gt;0,OR(NOT(ISTEXT(D281)),LEN(TRIM(D281))=0)),AND(LEN(E281)&gt;0,OR(NOT(ISTEXT(E281)),LEN(TRIM(E281))=0)),AND(LEN(F281)&gt;0,OR(NOT(ISTEXT(F281)),LEN(TRIM(F281))=0)),AND(LEN(G281)&gt;0,OR(NOT(ISTEXT(G281)),LEN(TRIM(G281))=0)),AND(LEN(H281)&gt;0,OR(NOT(ISTEXT(H281)),LEN(TRIM(H281))=0)),AND(LEN(I281)&gt;0,OR(NOT(ISTEXT(I281)),LEN(TRIM(I281))=0)),AND(LEN(J281)&gt;0,OR(NOT(ISTEXT(J281)),LEN(TRIM(J281))=0)),AND(LEN(K281)&gt;0,OR(NOT(ISTEXT(K281)),LEN(TRIM(K281))=0)),AND(LEN(L281)&gt;0,OR(NOT(ISTEXT(L281)),LEN(TRIM(L281))=0)),AND(LEN(M281)&gt;0,OR(NOT(ISTEXT(M281)),LEN(TRIM(M281))=0))),"Перевірте текст",IF(OR(AND(LEN(B281)&gt;0,'Налаштування'!J7&lt;&gt;"Готово"),AND(LEN(C281)&gt;0,'Налаштування'!J8&lt;&gt;"Готово"),AND(LEN(D281)&gt;0,'Налаштування'!J9&lt;&gt;"Готово"),AND(LEN(E281)&gt;0,'Налаштування'!J10&lt;&gt;"Готово"),AND(LEN(F281)&gt;0,'Налаштування'!J11&lt;&gt;"Готово"),AND(LEN(G281)&gt;0,'Налаштування'!J12&lt;&gt;"Готово"),AND(LEN(H281)&gt;0,'Налаштування'!J13&lt;&gt;"Готово"),AND(LEN(I281)&gt;0,'Налаштування'!J14&lt;&gt;"Готово"),AND(LEN(J281)&gt;0,'Налаштування'!J15&lt;&gt;"Готово"),AND(LEN(K281)&gt;0,'Налаштування'!J16&lt;&gt;"Готово"),AND(LEN(L281)&gt;0,'Налаштування'!J17&lt;&gt;"Готово"),AND(LEN(M281)&gt;0,'Налаштування'!J18&lt;&gt;"Готово")),"Відділ не налаштовано","Готово"))))</x:f>
      </x:c>
    </x:row>
    <x:row r="282" ht="36" customHeight="1">
      <x:c r="A282" s="14" t="n">
        <x:f>IF('Налаштування'!$C$4&lt;&gt;"Готово","",IF(YEAR(DATE('Налаштування'!$B$4,1,276))='Налаштування'!$B$4,DATE('Налаштування'!$B$4,1,276),""))</x:f>
        <x:v>46298</x:v>
      </x:c>
      <x:c r="B282" s="11"/>
      <x:c r="C282" s="11"/>
      <x:c r="D282" s="11"/>
      <x:c r="E282" s="11"/>
      <x:c r="F282" s="11"/>
      <x:c r="G282" s="11"/>
      <x:c r="H282" s="11"/>
      <x:c r="I282" s="11"/>
      <x:c r="J282" s="11"/>
      <x:c r="K282" s="11"/>
      <x:c r="L282" s="11"/>
      <x:c r="M282" s="11"/>
      <x:c r="N282" s="9" t="str">
        <x:f>IF(COUNTA(B282:M282)=0,"",IF(A282="","Дата поза роком",IF(OR(AND(LEN(B282)&gt;0,OR(NOT(ISTEXT(B282)),LEN(TRIM(B282))=0)),AND(LEN(C282)&gt;0,OR(NOT(ISTEXT(C282)),LEN(TRIM(C282))=0)),AND(LEN(D282)&gt;0,OR(NOT(ISTEXT(D282)),LEN(TRIM(D282))=0)),AND(LEN(E282)&gt;0,OR(NOT(ISTEXT(E282)),LEN(TRIM(E282))=0)),AND(LEN(F282)&gt;0,OR(NOT(ISTEXT(F282)),LEN(TRIM(F282))=0)),AND(LEN(G282)&gt;0,OR(NOT(ISTEXT(G282)),LEN(TRIM(G282))=0)),AND(LEN(H282)&gt;0,OR(NOT(ISTEXT(H282)),LEN(TRIM(H282))=0)),AND(LEN(I282)&gt;0,OR(NOT(ISTEXT(I282)),LEN(TRIM(I282))=0)),AND(LEN(J282)&gt;0,OR(NOT(ISTEXT(J282)),LEN(TRIM(J282))=0)),AND(LEN(K282)&gt;0,OR(NOT(ISTEXT(K282)),LEN(TRIM(K282))=0)),AND(LEN(L282)&gt;0,OR(NOT(ISTEXT(L282)),LEN(TRIM(L282))=0)),AND(LEN(M282)&gt;0,OR(NOT(ISTEXT(M282)),LEN(TRIM(M282))=0))),"Перевірте текст",IF(OR(AND(LEN(B282)&gt;0,'Налаштування'!J7&lt;&gt;"Готово"),AND(LEN(C282)&gt;0,'Налаштування'!J8&lt;&gt;"Готово"),AND(LEN(D282)&gt;0,'Налаштування'!J9&lt;&gt;"Готово"),AND(LEN(E282)&gt;0,'Налаштування'!J10&lt;&gt;"Готово"),AND(LEN(F282)&gt;0,'Налаштування'!J11&lt;&gt;"Готово"),AND(LEN(G282)&gt;0,'Налаштування'!J12&lt;&gt;"Готово"),AND(LEN(H282)&gt;0,'Налаштування'!J13&lt;&gt;"Готово"),AND(LEN(I282)&gt;0,'Налаштування'!J14&lt;&gt;"Готово"),AND(LEN(J282)&gt;0,'Налаштування'!J15&lt;&gt;"Готово"),AND(LEN(K282)&gt;0,'Налаштування'!J16&lt;&gt;"Готово"),AND(LEN(L282)&gt;0,'Налаштування'!J17&lt;&gt;"Готово"),AND(LEN(M282)&gt;0,'Налаштування'!J18&lt;&gt;"Готово")),"Відділ не налаштовано","Готово"))))</x:f>
      </x:c>
    </x:row>
    <x:row r="283" ht="36" customHeight="1">
      <x:c r="A283" s="14" t="n">
        <x:f>IF('Налаштування'!$C$4&lt;&gt;"Готово","",IF(YEAR(DATE('Налаштування'!$B$4,1,277))='Налаштування'!$B$4,DATE('Налаштування'!$B$4,1,277),""))</x:f>
        <x:v>46299</x:v>
      </x:c>
      <x:c r="B283" s="11"/>
      <x:c r="C283" s="11"/>
      <x:c r="D283" s="11"/>
      <x:c r="E283" s="11"/>
      <x:c r="F283" s="11"/>
      <x:c r="G283" s="11"/>
      <x:c r="H283" s="11"/>
      <x:c r="I283" s="11"/>
      <x:c r="J283" s="11"/>
      <x:c r="K283" s="11"/>
      <x:c r="L283" s="11"/>
      <x:c r="M283" s="11"/>
      <x:c r="N283" s="9" t="str">
        <x:f>IF(COUNTA(B283:M283)=0,"",IF(A283="","Дата поза роком",IF(OR(AND(LEN(B283)&gt;0,OR(NOT(ISTEXT(B283)),LEN(TRIM(B283))=0)),AND(LEN(C283)&gt;0,OR(NOT(ISTEXT(C283)),LEN(TRIM(C283))=0)),AND(LEN(D283)&gt;0,OR(NOT(ISTEXT(D283)),LEN(TRIM(D283))=0)),AND(LEN(E283)&gt;0,OR(NOT(ISTEXT(E283)),LEN(TRIM(E283))=0)),AND(LEN(F283)&gt;0,OR(NOT(ISTEXT(F283)),LEN(TRIM(F283))=0)),AND(LEN(G283)&gt;0,OR(NOT(ISTEXT(G283)),LEN(TRIM(G283))=0)),AND(LEN(H283)&gt;0,OR(NOT(ISTEXT(H283)),LEN(TRIM(H283))=0)),AND(LEN(I283)&gt;0,OR(NOT(ISTEXT(I283)),LEN(TRIM(I283))=0)),AND(LEN(J283)&gt;0,OR(NOT(ISTEXT(J283)),LEN(TRIM(J283))=0)),AND(LEN(K283)&gt;0,OR(NOT(ISTEXT(K283)),LEN(TRIM(K283))=0)),AND(LEN(L283)&gt;0,OR(NOT(ISTEXT(L283)),LEN(TRIM(L283))=0)),AND(LEN(M283)&gt;0,OR(NOT(ISTEXT(M283)),LEN(TRIM(M283))=0))),"Перевірте текст",IF(OR(AND(LEN(B283)&gt;0,'Налаштування'!J7&lt;&gt;"Готово"),AND(LEN(C283)&gt;0,'Налаштування'!J8&lt;&gt;"Готово"),AND(LEN(D283)&gt;0,'Налаштування'!J9&lt;&gt;"Готово"),AND(LEN(E283)&gt;0,'Налаштування'!J10&lt;&gt;"Готово"),AND(LEN(F283)&gt;0,'Налаштування'!J11&lt;&gt;"Готово"),AND(LEN(G283)&gt;0,'Налаштування'!J12&lt;&gt;"Готово"),AND(LEN(H283)&gt;0,'Налаштування'!J13&lt;&gt;"Готово"),AND(LEN(I283)&gt;0,'Налаштування'!J14&lt;&gt;"Готово"),AND(LEN(J283)&gt;0,'Налаштування'!J15&lt;&gt;"Готово"),AND(LEN(K283)&gt;0,'Налаштування'!J16&lt;&gt;"Готово"),AND(LEN(L283)&gt;0,'Налаштування'!J17&lt;&gt;"Готово"),AND(LEN(M283)&gt;0,'Налаштування'!J18&lt;&gt;"Готово")),"Відділ не налаштовано","Готово"))))</x:f>
      </x:c>
    </x:row>
    <x:row r="284" ht="36" customHeight="1">
      <x:c r="A284" s="14" t="n">
        <x:f>IF('Налаштування'!$C$4&lt;&gt;"Готово","",IF(YEAR(DATE('Налаштування'!$B$4,1,278))='Налаштування'!$B$4,DATE('Налаштування'!$B$4,1,278),""))</x:f>
        <x:v>46300</x:v>
      </x:c>
      <x:c r="B284" s="11"/>
      <x:c r="C284" s="11"/>
      <x:c r="D284" s="11"/>
      <x:c r="E284" s="11"/>
      <x:c r="F284" s="11"/>
      <x:c r="G284" s="11"/>
      <x:c r="H284" s="11"/>
      <x:c r="I284" s="11"/>
      <x:c r="J284" s="11"/>
      <x:c r="K284" s="11"/>
      <x:c r="L284" s="11"/>
      <x:c r="M284" s="11"/>
      <x:c r="N284" s="9" t="str">
        <x:f>IF(COUNTA(B284:M284)=0,"",IF(A284="","Дата поза роком",IF(OR(AND(LEN(B284)&gt;0,OR(NOT(ISTEXT(B284)),LEN(TRIM(B284))=0)),AND(LEN(C284)&gt;0,OR(NOT(ISTEXT(C284)),LEN(TRIM(C284))=0)),AND(LEN(D284)&gt;0,OR(NOT(ISTEXT(D284)),LEN(TRIM(D284))=0)),AND(LEN(E284)&gt;0,OR(NOT(ISTEXT(E284)),LEN(TRIM(E284))=0)),AND(LEN(F284)&gt;0,OR(NOT(ISTEXT(F284)),LEN(TRIM(F284))=0)),AND(LEN(G284)&gt;0,OR(NOT(ISTEXT(G284)),LEN(TRIM(G284))=0)),AND(LEN(H284)&gt;0,OR(NOT(ISTEXT(H284)),LEN(TRIM(H284))=0)),AND(LEN(I284)&gt;0,OR(NOT(ISTEXT(I284)),LEN(TRIM(I284))=0)),AND(LEN(J284)&gt;0,OR(NOT(ISTEXT(J284)),LEN(TRIM(J284))=0)),AND(LEN(K284)&gt;0,OR(NOT(ISTEXT(K284)),LEN(TRIM(K284))=0)),AND(LEN(L284)&gt;0,OR(NOT(ISTEXT(L284)),LEN(TRIM(L284))=0)),AND(LEN(M284)&gt;0,OR(NOT(ISTEXT(M284)),LEN(TRIM(M284))=0))),"Перевірте текст",IF(OR(AND(LEN(B284)&gt;0,'Налаштування'!J7&lt;&gt;"Готово"),AND(LEN(C284)&gt;0,'Налаштування'!J8&lt;&gt;"Готово"),AND(LEN(D284)&gt;0,'Налаштування'!J9&lt;&gt;"Готово"),AND(LEN(E284)&gt;0,'Налаштування'!J10&lt;&gt;"Готово"),AND(LEN(F284)&gt;0,'Налаштування'!J11&lt;&gt;"Готово"),AND(LEN(G284)&gt;0,'Налаштування'!J12&lt;&gt;"Готово"),AND(LEN(H284)&gt;0,'Налаштування'!J13&lt;&gt;"Готово"),AND(LEN(I284)&gt;0,'Налаштування'!J14&lt;&gt;"Готово"),AND(LEN(J284)&gt;0,'Налаштування'!J15&lt;&gt;"Готово"),AND(LEN(K284)&gt;0,'Налаштування'!J16&lt;&gt;"Готово"),AND(LEN(L284)&gt;0,'Налаштування'!J17&lt;&gt;"Готово"),AND(LEN(M284)&gt;0,'Налаштування'!J18&lt;&gt;"Готово")),"Відділ не налаштовано","Готово"))))</x:f>
      </x:c>
    </x:row>
    <x:row r="285" ht="36" customHeight="1">
      <x:c r="A285" s="14" t="n">
        <x:f>IF('Налаштування'!$C$4&lt;&gt;"Готово","",IF(YEAR(DATE('Налаштування'!$B$4,1,279))='Налаштування'!$B$4,DATE('Налаштування'!$B$4,1,279),""))</x:f>
        <x:v>46301</x:v>
      </x:c>
      <x:c r="B285" s="11"/>
      <x:c r="C285" s="11"/>
      <x:c r="D285" s="11"/>
      <x:c r="E285" s="11"/>
      <x:c r="F285" s="11"/>
      <x:c r="G285" s="11"/>
      <x:c r="H285" s="11"/>
      <x:c r="I285" s="11"/>
      <x:c r="J285" s="11"/>
      <x:c r="K285" s="11"/>
      <x:c r="L285" s="11"/>
      <x:c r="M285" s="11"/>
      <x:c r="N285" s="9" t="str">
        <x:f>IF(COUNTA(B285:M285)=0,"",IF(A285="","Дата поза роком",IF(OR(AND(LEN(B285)&gt;0,OR(NOT(ISTEXT(B285)),LEN(TRIM(B285))=0)),AND(LEN(C285)&gt;0,OR(NOT(ISTEXT(C285)),LEN(TRIM(C285))=0)),AND(LEN(D285)&gt;0,OR(NOT(ISTEXT(D285)),LEN(TRIM(D285))=0)),AND(LEN(E285)&gt;0,OR(NOT(ISTEXT(E285)),LEN(TRIM(E285))=0)),AND(LEN(F285)&gt;0,OR(NOT(ISTEXT(F285)),LEN(TRIM(F285))=0)),AND(LEN(G285)&gt;0,OR(NOT(ISTEXT(G285)),LEN(TRIM(G285))=0)),AND(LEN(H285)&gt;0,OR(NOT(ISTEXT(H285)),LEN(TRIM(H285))=0)),AND(LEN(I285)&gt;0,OR(NOT(ISTEXT(I285)),LEN(TRIM(I285))=0)),AND(LEN(J285)&gt;0,OR(NOT(ISTEXT(J285)),LEN(TRIM(J285))=0)),AND(LEN(K285)&gt;0,OR(NOT(ISTEXT(K285)),LEN(TRIM(K285))=0)),AND(LEN(L285)&gt;0,OR(NOT(ISTEXT(L285)),LEN(TRIM(L285))=0)),AND(LEN(M285)&gt;0,OR(NOT(ISTEXT(M285)),LEN(TRIM(M285))=0))),"Перевірте текст",IF(OR(AND(LEN(B285)&gt;0,'Налаштування'!J7&lt;&gt;"Готово"),AND(LEN(C285)&gt;0,'Налаштування'!J8&lt;&gt;"Готово"),AND(LEN(D285)&gt;0,'Налаштування'!J9&lt;&gt;"Готово"),AND(LEN(E285)&gt;0,'Налаштування'!J10&lt;&gt;"Готово"),AND(LEN(F285)&gt;0,'Налаштування'!J11&lt;&gt;"Готово"),AND(LEN(G285)&gt;0,'Налаштування'!J12&lt;&gt;"Готово"),AND(LEN(H285)&gt;0,'Налаштування'!J13&lt;&gt;"Готово"),AND(LEN(I285)&gt;0,'Налаштування'!J14&lt;&gt;"Готово"),AND(LEN(J285)&gt;0,'Налаштування'!J15&lt;&gt;"Готово"),AND(LEN(K285)&gt;0,'Налаштування'!J16&lt;&gt;"Готово"),AND(LEN(L285)&gt;0,'Налаштування'!J17&lt;&gt;"Готово"),AND(LEN(M285)&gt;0,'Налаштування'!J18&lt;&gt;"Готово")),"Відділ не налаштовано","Готово"))))</x:f>
      </x:c>
    </x:row>
    <x:row r="286" ht="36" customHeight="1">
      <x:c r="A286" s="14" t="n">
        <x:f>IF('Налаштування'!$C$4&lt;&gt;"Готово","",IF(YEAR(DATE('Налаштування'!$B$4,1,280))='Налаштування'!$B$4,DATE('Налаштування'!$B$4,1,280),""))</x:f>
        <x:v>46302</x:v>
      </x:c>
      <x:c r="B286" s="11"/>
      <x:c r="C286" s="11"/>
      <x:c r="D286" s="11"/>
      <x:c r="E286" s="11"/>
      <x:c r="F286" s="11"/>
      <x:c r="G286" s="11"/>
      <x:c r="H286" s="11"/>
      <x:c r="I286" s="11"/>
      <x:c r="J286" s="11"/>
      <x:c r="K286" s="11"/>
      <x:c r="L286" s="11"/>
      <x:c r="M286" s="11"/>
      <x:c r="N286" s="9" t="str">
        <x:f>IF(COUNTA(B286:M286)=0,"",IF(A286="","Дата поза роком",IF(OR(AND(LEN(B286)&gt;0,OR(NOT(ISTEXT(B286)),LEN(TRIM(B286))=0)),AND(LEN(C286)&gt;0,OR(NOT(ISTEXT(C286)),LEN(TRIM(C286))=0)),AND(LEN(D286)&gt;0,OR(NOT(ISTEXT(D286)),LEN(TRIM(D286))=0)),AND(LEN(E286)&gt;0,OR(NOT(ISTEXT(E286)),LEN(TRIM(E286))=0)),AND(LEN(F286)&gt;0,OR(NOT(ISTEXT(F286)),LEN(TRIM(F286))=0)),AND(LEN(G286)&gt;0,OR(NOT(ISTEXT(G286)),LEN(TRIM(G286))=0)),AND(LEN(H286)&gt;0,OR(NOT(ISTEXT(H286)),LEN(TRIM(H286))=0)),AND(LEN(I286)&gt;0,OR(NOT(ISTEXT(I286)),LEN(TRIM(I286))=0)),AND(LEN(J286)&gt;0,OR(NOT(ISTEXT(J286)),LEN(TRIM(J286))=0)),AND(LEN(K286)&gt;0,OR(NOT(ISTEXT(K286)),LEN(TRIM(K286))=0)),AND(LEN(L286)&gt;0,OR(NOT(ISTEXT(L286)),LEN(TRIM(L286))=0)),AND(LEN(M286)&gt;0,OR(NOT(ISTEXT(M286)),LEN(TRIM(M286))=0))),"Перевірте текст",IF(OR(AND(LEN(B286)&gt;0,'Налаштування'!J7&lt;&gt;"Готово"),AND(LEN(C286)&gt;0,'Налаштування'!J8&lt;&gt;"Готово"),AND(LEN(D286)&gt;0,'Налаштування'!J9&lt;&gt;"Готово"),AND(LEN(E286)&gt;0,'Налаштування'!J10&lt;&gt;"Готово"),AND(LEN(F286)&gt;0,'Налаштування'!J11&lt;&gt;"Готово"),AND(LEN(G286)&gt;0,'Налаштування'!J12&lt;&gt;"Готово"),AND(LEN(H286)&gt;0,'Налаштування'!J13&lt;&gt;"Готово"),AND(LEN(I286)&gt;0,'Налаштування'!J14&lt;&gt;"Готово"),AND(LEN(J286)&gt;0,'Налаштування'!J15&lt;&gt;"Готово"),AND(LEN(K286)&gt;0,'Налаштування'!J16&lt;&gt;"Готово"),AND(LEN(L286)&gt;0,'Налаштування'!J17&lt;&gt;"Готово"),AND(LEN(M286)&gt;0,'Налаштування'!J18&lt;&gt;"Готово")),"Відділ не налаштовано","Готово"))))</x:f>
      </x:c>
    </x:row>
    <x:row r="287" ht="36" customHeight="1">
      <x:c r="A287" s="14" t="n">
        <x:f>IF('Налаштування'!$C$4&lt;&gt;"Готово","",IF(YEAR(DATE('Налаштування'!$B$4,1,281))='Налаштування'!$B$4,DATE('Налаштування'!$B$4,1,281),""))</x:f>
        <x:v>46303</x:v>
      </x:c>
      <x:c r="B287" s="11"/>
      <x:c r="C287" s="11"/>
      <x:c r="D287" s="11"/>
      <x:c r="E287" s="11"/>
      <x:c r="F287" s="11"/>
      <x:c r="G287" s="11"/>
      <x:c r="H287" s="11"/>
      <x:c r="I287" s="11"/>
      <x:c r="J287" s="11"/>
      <x:c r="K287" s="11"/>
      <x:c r="L287" s="11"/>
      <x:c r="M287" s="11"/>
      <x:c r="N287" s="9" t="str">
        <x:f>IF(COUNTA(B287:M287)=0,"",IF(A287="","Дата поза роком",IF(OR(AND(LEN(B287)&gt;0,OR(NOT(ISTEXT(B287)),LEN(TRIM(B287))=0)),AND(LEN(C287)&gt;0,OR(NOT(ISTEXT(C287)),LEN(TRIM(C287))=0)),AND(LEN(D287)&gt;0,OR(NOT(ISTEXT(D287)),LEN(TRIM(D287))=0)),AND(LEN(E287)&gt;0,OR(NOT(ISTEXT(E287)),LEN(TRIM(E287))=0)),AND(LEN(F287)&gt;0,OR(NOT(ISTEXT(F287)),LEN(TRIM(F287))=0)),AND(LEN(G287)&gt;0,OR(NOT(ISTEXT(G287)),LEN(TRIM(G287))=0)),AND(LEN(H287)&gt;0,OR(NOT(ISTEXT(H287)),LEN(TRIM(H287))=0)),AND(LEN(I287)&gt;0,OR(NOT(ISTEXT(I287)),LEN(TRIM(I287))=0)),AND(LEN(J287)&gt;0,OR(NOT(ISTEXT(J287)),LEN(TRIM(J287))=0)),AND(LEN(K287)&gt;0,OR(NOT(ISTEXT(K287)),LEN(TRIM(K287))=0)),AND(LEN(L287)&gt;0,OR(NOT(ISTEXT(L287)),LEN(TRIM(L287))=0)),AND(LEN(M287)&gt;0,OR(NOT(ISTEXT(M287)),LEN(TRIM(M287))=0))),"Перевірте текст",IF(OR(AND(LEN(B287)&gt;0,'Налаштування'!J7&lt;&gt;"Готово"),AND(LEN(C287)&gt;0,'Налаштування'!J8&lt;&gt;"Готово"),AND(LEN(D287)&gt;0,'Налаштування'!J9&lt;&gt;"Готово"),AND(LEN(E287)&gt;0,'Налаштування'!J10&lt;&gt;"Готово"),AND(LEN(F287)&gt;0,'Налаштування'!J11&lt;&gt;"Готово"),AND(LEN(G287)&gt;0,'Налаштування'!J12&lt;&gt;"Готово"),AND(LEN(H287)&gt;0,'Налаштування'!J13&lt;&gt;"Готово"),AND(LEN(I287)&gt;0,'Налаштування'!J14&lt;&gt;"Готово"),AND(LEN(J287)&gt;0,'Налаштування'!J15&lt;&gt;"Готово"),AND(LEN(K287)&gt;0,'Налаштування'!J16&lt;&gt;"Готово"),AND(LEN(L287)&gt;0,'Налаштування'!J17&lt;&gt;"Готово"),AND(LEN(M287)&gt;0,'Налаштування'!J18&lt;&gt;"Готово")),"Відділ не налаштовано","Готово"))))</x:f>
      </x:c>
    </x:row>
    <x:row r="288" ht="36" customHeight="1">
      <x:c r="A288" s="14" t="n">
        <x:f>IF('Налаштування'!$C$4&lt;&gt;"Готово","",IF(YEAR(DATE('Налаштування'!$B$4,1,282))='Налаштування'!$B$4,DATE('Налаштування'!$B$4,1,282),""))</x:f>
        <x:v>46304</x:v>
      </x:c>
      <x:c r="B288" s="11"/>
      <x:c r="C288" s="11"/>
      <x:c r="D288" s="11"/>
      <x:c r="E288" s="11"/>
      <x:c r="F288" s="11"/>
      <x:c r="G288" s="11"/>
      <x:c r="H288" s="11"/>
      <x:c r="I288" s="11"/>
      <x:c r="J288" s="11"/>
      <x:c r="K288" s="11"/>
      <x:c r="L288" s="11"/>
      <x:c r="M288" s="11"/>
      <x:c r="N288" s="9" t="str">
        <x:f>IF(COUNTA(B288:M288)=0,"",IF(A288="","Дата поза роком",IF(OR(AND(LEN(B288)&gt;0,OR(NOT(ISTEXT(B288)),LEN(TRIM(B288))=0)),AND(LEN(C288)&gt;0,OR(NOT(ISTEXT(C288)),LEN(TRIM(C288))=0)),AND(LEN(D288)&gt;0,OR(NOT(ISTEXT(D288)),LEN(TRIM(D288))=0)),AND(LEN(E288)&gt;0,OR(NOT(ISTEXT(E288)),LEN(TRIM(E288))=0)),AND(LEN(F288)&gt;0,OR(NOT(ISTEXT(F288)),LEN(TRIM(F288))=0)),AND(LEN(G288)&gt;0,OR(NOT(ISTEXT(G288)),LEN(TRIM(G288))=0)),AND(LEN(H288)&gt;0,OR(NOT(ISTEXT(H288)),LEN(TRIM(H288))=0)),AND(LEN(I288)&gt;0,OR(NOT(ISTEXT(I288)),LEN(TRIM(I288))=0)),AND(LEN(J288)&gt;0,OR(NOT(ISTEXT(J288)),LEN(TRIM(J288))=0)),AND(LEN(K288)&gt;0,OR(NOT(ISTEXT(K288)),LEN(TRIM(K288))=0)),AND(LEN(L288)&gt;0,OR(NOT(ISTEXT(L288)),LEN(TRIM(L288))=0)),AND(LEN(M288)&gt;0,OR(NOT(ISTEXT(M288)),LEN(TRIM(M288))=0))),"Перевірте текст",IF(OR(AND(LEN(B288)&gt;0,'Налаштування'!J7&lt;&gt;"Готово"),AND(LEN(C288)&gt;0,'Налаштування'!J8&lt;&gt;"Готово"),AND(LEN(D288)&gt;0,'Налаштування'!J9&lt;&gt;"Готово"),AND(LEN(E288)&gt;0,'Налаштування'!J10&lt;&gt;"Готово"),AND(LEN(F288)&gt;0,'Налаштування'!J11&lt;&gt;"Готово"),AND(LEN(G288)&gt;0,'Налаштування'!J12&lt;&gt;"Готово"),AND(LEN(H288)&gt;0,'Налаштування'!J13&lt;&gt;"Готово"),AND(LEN(I288)&gt;0,'Налаштування'!J14&lt;&gt;"Готово"),AND(LEN(J288)&gt;0,'Налаштування'!J15&lt;&gt;"Готово"),AND(LEN(K288)&gt;0,'Налаштування'!J16&lt;&gt;"Готово"),AND(LEN(L288)&gt;0,'Налаштування'!J17&lt;&gt;"Готово"),AND(LEN(M288)&gt;0,'Налаштування'!J18&lt;&gt;"Готово")),"Відділ не налаштовано","Готово"))))</x:f>
      </x:c>
    </x:row>
    <x:row r="289" ht="36" customHeight="1">
      <x:c r="A289" s="14" t="n">
        <x:f>IF('Налаштування'!$C$4&lt;&gt;"Готово","",IF(YEAR(DATE('Налаштування'!$B$4,1,283))='Налаштування'!$B$4,DATE('Налаштування'!$B$4,1,283),""))</x:f>
        <x:v>46305</x:v>
      </x:c>
      <x:c r="B289" s="11"/>
      <x:c r="C289" s="11"/>
      <x:c r="D289" s="11"/>
      <x:c r="E289" s="11"/>
      <x:c r="F289" s="11"/>
      <x:c r="G289" s="11"/>
      <x:c r="H289" s="11"/>
      <x:c r="I289" s="11"/>
      <x:c r="J289" s="11"/>
      <x:c r="K289" s="11"/>
      <x:c r="L289" s="11"/>
      <x:c r="M289" s="11"/>
      <x:c r="N289" s="9" t="str">
        <x:f>IF(COUNTA(B289:M289)=0,"",IF(A289="","Дата поза роком",IF(OR(AND(LEN(B289)&gt;0,OR(NOT(ISTEXT(B289)),LEN(TRIM(B289))=0)),AND(LEN(C289)&gt;0,OR(NOT(ISTEXT(C289)),LEN(TRIM(C289))=0)),AND(LEN(D289)&gt;0,OR(NOT(ISTEXT(D289)),LEN(TRIM(D289))=0)),AND(LEN(E289)&gt;0,OR(NOT(ISTEXT(E289)),LEN(TRIM(E289))=0)),AND(LEN(F289)&gt;0,OR(NOT(ISTEXT(F289)),LEN(TRIM(F289))=0)),AND(LEN(G289)&gt;0,OR(NOT(ISTEXT(G289)),LEN(TRIM(G289))=0)),AND(LEN(H289)&gt;0,OR(NOT(ISTEXT(H289)),LEN(TRIM(H289))=0)),AND(LEN(I289)&gt;0,OR(NOT(ISTEXT(I289)),LEN(TRIM(I289))=0)),AND(LEN(J289)&gt;0,OR(NOT(ISTEXT(J289)),LEN(TRIM(J289))=0)),AND(LEN(K289)&gt;0,OR(NOT(ISTEXT(K289)),LEN(TRIM(K289))=0)),AND(LEN(L289)&gt;0,OR(NOT(ISTEXT(L289)),LEN(TRIM(L289))=0)),AND(LEN(M289)&gt;0,OR(NOT(ISTEXT(M289)),LEN(TRIM(M289))=0))),"Перевірте текст",IF(OR(AND(LEN(B289)&gt;0,'Налаштування'!J7&lt;&gt;"Готово"),AND(LEN(C289)&gt;0,'Налаштування'!J8&lt;&gt;"Готово"),AND(LEN(D289)&gt;0,'Налаштування'!J9&lt;&gt;"Готово"),AND(LEN(E289)&gt;0,'Налаштування'!J10&lt;&gt;"Готово"),AND(LEN(F289)&gt;0,'Налаштування'!J11&lt;&gt;"Готово"),AND(LEN(G289)&gt;0,'Налаштування'!J12&lt;&gt;"Готово"),AND(LEN(H289)&gt;0,'Налаштування'!J13&lt;&gt;"Готово"),AND(LEN(I289)&gt;0,'Налаштування'!J14&lt;&gt;"Готово"),AND(LEN(J289)&gt;0,'Налаштування'!J15&lt;&gt;"Готово"),AND(LEN(K289)&gt;0,'Налаштування'!J16&lt;&gt;"Готово"),AND(LEN(L289)&gt;0,'Налаштування'!J17&lt;&gt;"Готово"),AND(LEN(M289)&gt;0,'Налаштування'!J18&lt;&gt;"Готово")),"Відділ не налаштовано","Готово"))))</x:f>
      </x:c>
    </x:row>
    <x:row r="290" ht="36" customHeight="1">
      <x:c r="A290" s="14" t="n">
        <x:f>IF('Налаштування'!$C$4&lt;&gt;"Готово","",IF(YEAR(DATE('Налаштування'!$B$4,1,284))='Налаштування'!$B$4,DATE('Налаштування'!$B$4,1,284),""))</x:f>
        <x:v>46306</x:v>
      </x:c>
      <x:c r="B290" s="11"/>
      <x:c r="C290" s="11"/>
      <x:c r="D290" s="11"/>
      <x:c r="E290" s="11"/>
      <x:c r="F290" s="11"/>
      <x:c r="G290" s="11"/>
      <x:c r="H290" s="11"/>
      <x:c r="I290" s="11"/>
      <x:c r="J290" s="11"/>
      <x:c r="K290" s="11"/>
      <x:c r="L290" s="11"/>
      <x:c r="M290" s="11"/>
      <x:c r="N290" s="9" t="str">
        <x:f>IF(COUNTA(B290:M290)=0,"",IF(A290="","Дата поза роком",IF(OR(AND(LEN(B290)&gt;0,OR(NOT(ISTEXT(B290)),LEN(TRIM(B290))=0)),AND(LEN(C290)&gt;0,OR(NOT(ISTEXT(C290)),LEN(TRIM(C290))=0)),AND(LEN(D290)&gt;0,OR(NOT(ISTEXT(D290)),LEN(TRIM(D290))=0)),AND(LEN(E290)&gt;0,OR(NOT(ISTEXT(E290)),LEN(TRIM(E290))=0)),AND(LEN(F290)&gt;0,OR(NOT(ISTEXT(F290)),LEN(TRIM(F290))=0)),AND(LEN(G290)&gt;0,OR(NOT(ISTEXT(G290)),LEN(TRIM(G290))=0)),AND(LEN(H290)&gt;0,OR(NOT(ISTEXT(H290)),LEN(TRIM(H290))=0)),AND(LEN(I290)&gt;0,OR(NOT(ISTEXT(I290)),LEN(TRIM(I290))=0)),AND(LEN(J290)&gt;0,OR(NOT(ISTEXT(J290)),LEN(TRIM(J290))=0)),AND(LEN(K290)&gt;0,OR(NOT(ISTEXT(K290)),LEN(TRIM(K290))=0)),AND(LEN(L290)&gt;0,OR(NOT(ISTEXT(L290)),LEN(TRIM(L290))=0)),AND(LEN(M290)&gt;0,OR(NOT(ISTEXT(M290)),LEN(TRIM(M290))=0))),"Перевірте текст",IF(OR(AND(LEN(B290)&gt;0,'Налаштування'!J7&lt;&gt;"Готово"),AND(LEN(C290)&gt;0,'Налаштування'!J8&lt;&gt;"Готово"),AND(LEN(D290)&gt;0,'Налаштування'!J9&lt;&gt;"Готово"),AND(LEN(E290)&gt;0,'Налаштування'!J10&lt;&gt;"Готово"),AND(LEN(F290)&gt;0,'Налаштування'!J11&lt;&gt;"Готово"),AND(LEN(G290)&gt;0,'Налаштування'!J12&lt;&gt;"Готово"),AND(LEN(H290)&gt;0,'Налаштування'!J13&lt;&gt;"Готово"),AND(LEN(I290)&gt;0,'Налаштування'!J14&lt;&gt;"Готово"),AND(LEN(J290)&gt;0,'Налаштування'!J15&lt;&gt;"Готово"),AND(LEN(K290)&gt;0,'Налаштування'!J16&lt;&gt;"Готово"),AND(LEN(L290)&gt;0,'Налаштування'!J17&lt;&gt;"Готово"),AND(LEN(M290)&gt;0,'Налаштування'!J18&lt;&gt;"Готово")),"Відділ не налаштовано","Готово"))))</x:f>
      </x:c>
    </x:row>
    <x:row r="291" ht="36" customHeight="1">
      <x:c r="A291" s="14" t="n">
        <x:f>IF('Налаштування'!$C$4&lt;&gt;"Готово","",IF(YEAR(DATE('Налаштування'!$B$4,1,285))='Налаштування'!$B$4,DATE('Налаштування'!$B$4,1,285),""))</x:f>
        <x:v>46307</x:v>
      </x:c>
      <x:c r="B291" s="11"/>
      <x:c r="C291" s="11"/>
      <x:c r="D291" s="11"/>
      <x:c r="E291" s="11"/>
      <x:c r="F291" s="11"/>
      <x:c r="G291" s="11"/>
      <x:c r="H291" s="11"/>
      <x:c r="I291" s="11"/>
      <x:c r="J291" s="11"/>
      <x:c r="K291" s="11"/>
      <x:c r="L291" s="11"/>
      <x:c r="M291" s="11"/>
      <x:c r="N291" s="9" t="str">
        <x:f>IF(COUNTA(B291:M291)=0,"",IF(A291="","Дата поза роком",IF(OR(AND(LEN(B291)&gt;0,OR(NOT(ISTEXT(B291)),LEN(TRIM(B291))=0)),AND(LEN(C291)&gt;0,OR(NOT(ISTEXT(C291)),LEN(TRIM(C291))=0)),AND(LEN(D291)&gt;0,OR(NOT(ISTEXT(D291)),LEN(TRIM(D291))=0)),AND(LEN(E291)&gt;0,OR(NOT(ISTEXT(E291)),LEN(TRIM(E291))=0)),AND(LEN(F291)&gt;0,OR(NOT(ISTEXT(F291)),LEN(TRIM(F291))=0)),AND(LEN(G291)&gt;0,OR(NOT(ISTEXT(G291)),LEN(TRIM(G291))=0)),AND(LEN(H291)&gt;0,OR(NOT(ISTEXT(H291)),LEN(TRIM(H291))=0)),AND(LEN(I291)&gt;0,OR(NOT(ISTEXT(I291)),LEN(TRIM(I291))=0)),AND(LEN(J291)&gt;0,OR(NOT(ISTEXT(J291)),LEN(TRIM(J291))=0)),AND(LEN(K291)&gt;0,OR(NOT(ISTEXT(K291)),LEN(TRIM(K291))=0)),AND(LEN(L291)&gt;0,OR(NOT(ISTEXT(L291)),LEN(TRIM(L291))=0)),AND(LEN(M291)&gt;0,OR(NOT(ISTEXT(M291)),LEN(TRIM(M291))=0))),"Перевірте текст",IF(OR(AND(LEN(B291)&gt;0,'Налаштування'!J7&lt;&gt;"Готово"),AND(LEN(C291)&gt;0,'Налаштування'!J8&lt;&gt;"Готово"),AND(LEN(D291)&gt;0,'Налаштування'!J9&lt;&gt;"Готово"),AND(LEN(E291)&gt;0,'Налаштування'!J10&lt;&gt;"Готово"),AND(LEN(F291)&gt;0,'Налаштування'!J11&lt;&gt;"Готово"),AND(LEN(G291)&gt;0,'Налаштування'!J12&lt;&gt;"Готово"),AND(LEN(H291)&gt;0,'Налаштування'!J13&lt;&gt;"Готово"),AND(LEN(I291)&gt;0,'Налаштування'!J14&lt;&gt;"Готово"),AND(LEN(J291)&gt;0,'Налаштування'!J15&lt;&gt;"Готово"),AND(LEN(K291)&gt;0,'Налаштування'!J16&lt;&gt;"Готово"),AND(LEN(L291)&gt;0,'Налаштування'!J17&lt;&gt;"Готово"),AND(LEN(M291)&gt;0,'Налаштування'!J18&lt;&gt;"Готово")),"Відділ не налаштовано","Готово"))))</x:f>
      </x:c>
    </x:row>
    <x:row r="292" ht="36" customHeight="1">
      <x:c r="A292" s="14" t="n">
        <x:f>IF('Налаштування'!$C$4&lt;&gt;"Готово","",IF(YEAR(DATE('Налаштування'!$B$4,1,286))='Налаштування'!$B$4,DATE('Налаштування'!$B$4,1,286),""))</x:f>
        <x:v>46308</x:v>
      </x:c>
      <x:c r="B292" s="11"/>
      <x:c r="C292" s="11"/>
      <x:c r="D292" s="11"/>
      <x:c r="E292" s="11"/>
      <x:c r="F292" s="11"/>
      <x:c r="G292" s="11"/>
      <x:c r="H292" s="11"/>
      <x:c r="I292" s="11"/>
      <x:c r="J292" s="11"/>
      <x:c r="K292" s="11"/>
      <x:c r="L292" s="11"/>
      <x:c r="M292" s="11"/>
      <x:c r="N292" s="9" t="str">
        <x:f>IF(COUNTA(B292:M292)=0,"",IF(A292="","Дата поза роком",IF(OR(AND(LEN(B292)&gt;0,OR(NOT(ISTEXT(B292)),LEN(TRIM(B292))=0)),AND(LEN(C292)&gt;0,OR(NOT(ISTEXT(C292)),LEN(TRIM(C292))=0)),AND(LEN(D292)&gt;0,OR(NOT(ISTEXT(D292)),LEN(TRIM(D292))=0)),AND(LEN(E292)&gt;0,OR(NOT(ISTEXT(E292)),LEN(TRIM(E292))=0)),AND(LEN(F292)&gt;0,OR(NOT(ISTEXT(F292)),LEN(TRIM(F292))=0)),AND(LEN(G292)&gt;0,OR(NOT(ISTEXT(G292)),LEN(TRIM(G292))=0)),AND(LEN(H292)&gt;0,OR(NOT(ISTEXT(H292)),LEN(TRIM(H292))=0)),AND(LEN(I292)&gt;0,OR(NOT(ISTEXT(I292)),LEN(TRIM(I292))=0)),AND(LEN(J292)&gt;0,OR(NOT(ISTEXT(J292)),LEN(TRIM(J292))=0)),AND(LEN(K292)&gt;0,OR(NOT(ISTEXT(K292)),LEN(TRIM(K292))=0)),AND(LEN(L292)&gt;0,OR(NOT(ISTEXT(L292)),LEN(TRIM(L292))=0)),AND(LEN(M292)&gt;0,OR(NOT(ISTEXT(M292)),LEN(TRIM(M292))=0))),"Перевірте текст",IF(OR(AND(LEN(B292)&gt;0,'Налаштування'!J7&lt;&gt;"Готово"),AND(LEN(C292)&gt;0,'Налаштування'!J8&lt;&gt;"Готово"),AND(LEN(D292)&gt;0,'Налаштування'!J9&lt;&gt;"Готово"),AND(LEN(E292)&gt;0,'Налаштування'!J10&lt;&gt;"Готово"),AND(LEN(F292)&gt;0,'Налаштування'!J11&lt;&gt;"Готово"),AND(LEN(G292)&gt;0,'Налаштування'!J12&lt;&gt;"Готово"),AND(LEN(H292)&gt;0,'Налаштування'!J13&lt;&gt;"Готово"),AND(LEN(I292)&gt;0,'Налаштування'!J14&lt;&gt;"Готово"),AND(LEN(J292)&gt;0,'Налаштування'!J15&lt;&gt;"Готово"),AND(LEN(K292)&gt;0,'Налаштування'!J16&lt;&gt;"Готово"),AND(LEN(L292)&gt;0,'Налаштування'!J17&lt;&gt;"Готово"),AND(LEN(M292)&gt;0,'Налаштування'!J18&lt;&gt;"Готово")),"Відділ не налаштовано","Готово"))))</x:f>
      </x:c>
    </x:row>
    <x:row r="293" ht="36" customHeight="1">
      <x:c r="A293" s="14" t="n">
        <x:f>IF('Налаштування'!$C$4&lt;&gt;"Готово","",IF(YEAR(DATE('Налаштування'!$B$4,1,287))='Налаштування'!$B$4,DATE('Налаштування'!$B$4,1,287),""))</x:f>
        <x:v>46309</x:v>
      </x:c>
      <x:c r="B293" s="11"/>
      <x:c r="C293" s="11"/>
      <x:c r="D293" s="11"/>
      <x:c r="E293" s="11"/>
      <x:c r="F293" s="11"/>
      <x:c r="G293" s="11"/>
      <x:c r="H293" s="11"/>
      <x:c r="I293" s="11"/>
      <x:c r="J293" s="11"/>
      <x:c r="K293" s="11"/>
      <x:c r="L293" s="11"/>
      <x:c r="M293" s="11"/>
      <x:c r="N293" s="9" t="str">
        <x:f>IF(COUNTA(B293:M293)=0,"",IF(A293="","Дата поза роком",IF(OR(AND(LEN(B293)&gt;0,OR(NOT(ISTEXT(B293)),LEN(TRIM(B293))=0)),AND(LEN(C293)&gt;0,OR(NOT(ISTEXT(C293)),LEN(TRIM(C293))=0)),AND(LEN(D293)&gt;0,OR(NOT(ISTEXT(D293)),LEN(TRIM(D293))=0)),AND(LEN(E293)&gt;0,OR(NOT(ISTEXT(E293)),LEN(TRIM(E293))=0)),AND(LEN(F293)&gt;0,OR(NOT(ISTEXT(F293)),LEN(TRIM(F293))=0)),AND(LEN(G293)&gt;0,OR(NOT(ISTEXT(G293)),LEN(TRIM(G293))=0)),AND(LEN(H293)&gt;0,OR(NOT(ISTEXT(H293)),LEN(TRIM(H293))=0)),AND(LEN(I293)&gt;0,OR(NOT(ISTEXT(I293)),LEN(TRIM(I293))=0)),AND(LEN(J293)&gt;0,OR(NOT(ISTEXT(J293)),LEN(TRIM(J293))=0)),AND(LEN(K293)&gt;0,OR(NOT(ISTEXT(K293)),LEN(TRIM(K293))=0)),AND(LEN(L293)&gt;0,OR(NOT(ISTEXT(L293)),LEN(TRIM(L293))=0)),AND(LEN(M293)&gt;0,OR(NOT(ISTEXT(M293)),LEN(TRIM(M293))=0))),"Перевірте текст",IF(OR(AND(LEN(B293)&gt;0,'Налаштування'!J7&lt;&gt;"Готово"),AND(LEN(C293)&gt;0,'Налаштування'!J8&lt;&gt;"Готово"),AND(LEN(D293)&gt;0,'Налаштування'!J9&lt;&gt;"Готово"),AND(LEN(E293)&gt;0,'Налаштування'!J10&lt;&gt;"Готово"),AND(LEN(F293)&gt;0,'Налаштування'!J11&lt;&gt;"Готово"),AND(LEN(G293)&gt;0,'Налаштування'!J12&lt;&gt;"Готово"),AND(LEN(H293)&gt;0,'Налаштування'!J13&lt;&gt;"Готово"),AND(LEN(I293)&gt;0,'Налаштування'!J14&lt;&gt;"Готово"),AND(LEN(J293)&gt;0,'Налаштування'!J15&lt;&gt;"Готово"),AND(LEN(K293)&gt;0,'Налаштування'!J16&lt;&gt;"Готово"),AND(LEN(L293)&gt;0,'Налаштування'!J17&lt;&gt;"Готово"),AND(LEN(M293)&gt;0,'Налаштування'!J18&lt;&gt;"Готово")),"Відділ не налаштовано","Готово"))))</x:f>
      </x:c>
    </x:row>
    <x:row r="294" ht="36" customHeight="1">
      <x:c r="A294" s="14" t="n">
        <x:f>IF('Налаштування'!$C$4&lt;&gt;"Готово","",IF(YEAR(DATE('Налаштування'!$B$4,1,288))='Налаштування'!$B$4,DATE('Налаштування'!$B$4,1,288),""))</x:f>
        <x:v>46310</x:v>
      </x:c>
      <x:c r="B294" s="11"/>
      <x:c r="C294" s="11"/>
      <x:c r="D294" s="11"/>
      <x:c r="E294" s="11"/>
      <x:c r="F294" s="11"/>
      <x:c r="G294" s="11"/>
      <x:c r="H294" s="11"/>
      <x:c r="I294" s="11"/>
      <x:c r="J294" s="11"/>
      <x:c r="K294" s="11"/>
      <x:c r="L294" s="11"/>
      <x:c r="M294" s="11"/>
      <x:c r="N294" s="9" t="str">
        <x:f>IF(COUNTA(B294:M294)=0,"",IF(A294="","Дата поза роком",IF(OR(AND(LEN(B294)&gt;0,OR(NOT(ISTEXT(B294)),LEN(TRIM(B294))=0)),AND(LEN(C294)&gt;0,OR(NOT(ISTEXT(C294)),LEN(TRIM(C294))=0)),AND(LEN(D294)&gt;0,OR(NOT(ISTEXT(D294)),LEN(TRIM(D294))=0)),AND(LEN(E294)&gt;0,OR(NOT(ISTEXT(E294)),LEN(TRIM(E294))=0)),AND(LEN(F294)&gt;0,OR(NOT(ISTEXT(F294)),LEN(TRIM(F294))=0)),AND(LEN(G294)&gt;0,OR(NOT(ISTEXT(G294)),LEN(TRIM(G294))=0)),AND(LEN(H294)&gt;0,OR(NOT(ISTEXT(H294)),LEN(TRIM(H294))=0)),AND(LEN(I294)&gt;0,OR(NOT(ISTEXT(I294)),LEN(TRIM(I294))=0)),AND(LEN(J294)&gt;0,OR(NOT(ISTEXT(J294)),LEN(TRIM(J294))=0)),AND(LEN(K294)&gt;0,OR(NOT(ISTEXT(K294)),LEN(TRIM(K294))=0)),AND(LEN(L294)&gt;0,OR(NOT(ISTEXT(L294)),LEN(TRIM(L294))=0)),AND(LEN(M294)&gt;0,OR(NOT(ISTEXT(M294)),LEN(TRIM(M294))=0))),"Перевірте текст",IF(OR(AND(LEN(B294)&gt;0,'Налаштування'!J7&lt;&gt;"Готово"),AND(LEN(C294)&gt;0,'Налаштування'!J8&lt;&gt;"Готово"),AND(LEN(D294)&gt;0,'Налаштування'!J9&lt;&gt;"Готово"),AND(LEN(E294)&gt;0,'Налаштування'!J10&lt;&gt;"Готово"),AND(LEN(F294)&gt;0,'Налаштування'!J11&lt;&gt;"Готово"),AND(LEN(G294)&gt;0,'Налаштування'!J12&lt;&gt;"Готово"),AND(LEN(H294)&gt;0,'Налаштування'!J13&lt;&gt;"Готово"),AND(LEN(I294)&gt;0,'Налаштування'!J14&lt;&gt;"Готово"),AND(LEN(J294)&gt;0,'Налаштування'!J15&lt;&gt;"Готово"),AND(LEN(K294)&gt;0,'Налаштування'!J16&lt;&gt;"Готово"),AND(LEN(L294)&gt;0,'Налаштування'!J17&lt;&gt;"Готово"),AND(LEN(M294)&gt;0,'Налаштування'!J18&lt;&gt;"Готово")),"Відділ не налаштовано","Готово"))))</x:f>
      </x:c>
    </x:row>
    <x:row r="295" ht="36" customHeight="1">
      <x:c r="A295" s="14" t="n">
        <x:f>IF('Налаштування'!$C$4&lt;&gt;"Готово","",IF(YEAR(DATE('Налаштування'!$B$4,1,289))='Налаштування'!$B$4,DATE('Налаштування'!$B$4,1,289),""))</x:f>
        <x:v>46311</x:v>
      </x:c>
      <x:c r="B295" s="11"/>
      <x:c r="C295" s="11"/>
      <x:c r="D295" s="11"/>
      <x:c r="E295" s="11"/>
      <x:c r="F295" s="11"/>
      <x:c r="G295" s="11"/>
      <x:c r="H295" s="11"/>
      <x:c r="I295" s="11"/>
      <x:c r="J295" s="11"/>
      <x:c r="K295" s="11"/>
      <x:c r="L295" s="11"/>
      <x:c r="M295" s="11"/>
      <x:c r="N295" s="9" t="str">
        <x:f>IF(COUNTA(B295:M295)=0,"",IF(A295="","Дата поза роком",IF(OR(AND(LEN(B295)&gt;0,OR(NOT(ISTEXT(B295)),LEN(TRIM(B295))=0)),AND(LEN(C295)&gt;0,OR(NOT(ISTEXT(C295)),LEN(TRIM(C295))=0)),AND(LEN(D295)&gt;0,OR(NOT(ISTEXT(D295)),LEN(TRIM(D295))=0)),AND(LEN(E295)&gt;0,OR(NOT(ISTEXT(E295)),LEN(TRIM(E295))=0)),AND(LEN(F295)&gt;0,OR(NOT(ISTEXT(F295)),LEN(TRIM(F295))=0)),AND(LEN(G295)&gt;0,OR(NOT(ISTEXT(G295)),LEN(TRIM(G295))=0)),AND(LEN(H295)&gt;0,OR(NOT(ISTEXT(H295)),LEN(TRIM(H295))=0)),AND(LEN(I295)&gt;0,OR(NOT(ISTEXT(I295)),LEN(TRIM(I295))=0)),AND(LEN(J295)&gt;0,OR(NOT(ISTEXT(J295)),LEN(TRIM(J295))=0)),AND(LEN(K295)&gt;0,OR(NOT(ISTEXT(K295)),LEN(TRIM(K295))=0)),AND(LEN(L295)&gt;0,OR(NOT(ISTEXT(L295)),LEN(TRIM(L295))=0)),AND(LEN(M295)&gt;0,OR(NOT(ISTEXT(M295)),LEN(TRIM(M295))=0))),"Перевірте текст",IF(OR(AND(LEN(B295)&gt;0,'Налаштування'!J7&lt;&gt;"Готово"),AND(LEN(C295)&gt;0,'Налаштування'!J8&lt;&gt;"Готово"),AND(LEN(D295)&gt;0,'Налаштування'!J9&lt;&gt;"Готово"),AND(LEN(E295)&gt;0,'Налаштування'!J10&lt;&gt;"Готово"),AND(LEN(F295)&gt;0,'Налаштування'!J11&lt;&gt;"Готово"),AND(LEN(G295)&gt;0,'Налаштування'!J12&lt;&gt;"Готово"),AND(LEN(H295)&gt;0,'Налаштування'!J13&lt;&gt;"Готово"),AND(LEN(I295)&gt;0,'Налаштування'!J14&lt;&gt;"Готово"),AND(LEN(J295)&gt;0,'Налаштування'!J15&lt;&gt;"Готово"),AND(LEN(K295)&gt;0,'Налаштування'!J16&lt;&gt;"Готово"),AND(LEN(L295)&gt;0,'Налаштування'!J17&lt;&gt;"Готово"),AND(LEN(M295)&gt;0,'Налаштування'!J18&lt;&gt;"Готово")),"Відділ не налаштовано","Готово"))))</x:f>
      </x:c>
    </x:row>
    <x:row r="296" ht="36" customHeight="1">
      <x:c r="A296" s="14" t="n">
        <x:f>IF('Налаштування'!$C$4&lt;&gt;"Готово","",IF(YEAR(DATE('Налаштування'!$B$4,1,290))='Налаштування'!$B$4,DATE('Налаштування'!$B$4,1,290),""))</x:f>
        <x:v>46312</x:v>
      </x:c>
      <x:c r="B296" s="11"/>
      <x:c r="C296" s="11"/>
      <x:c r="D296" s="11"/>
      <x:c r="E296" s="11"/>
      <x:c r="F296" s="11"/>
      <x:c r="G296" s="11"/>
      <x:c r="H296" s="11"/>
      <x:c r="I296" s="11"/>
      <x:c r="J296" s="11"/>
      <x:c r="K296" s="11"/>
      <x:c r="L296" s="11"/>
      <x:c r="M296" s="11"/>
      <x:c r="N296" s="9" t="str">
        <x:f>IF(COUNTA(B296:M296)=0,"",IF(A296="","Дата поза роком",IF(OR(AND(LEN(B296)&gt;0,OR(NOT(ISTEXT(B296)),LEN(TRIM(B296))=0)),AND(LEN(C296)&gt;0,OR(NOT(ISTEXT(C296)),LEN(TRIM(C296))=0)),AND(LEN(D296)&gt;0,OR(NOT(ISTEXT(D296)),LEN(TRIM(D296))=0)),AND(LEN(E296)&gt;0,OR(NOT(ISTEXT(E296)),LEN(TRIM(E296))=0)),AND(LEN(F296)&gt;0,OR(NOT(ISTEXT(F296)),LEN(TRIM(F296))=0)),AND(LEN(G296)&gt;0,OR(NOT(ISTEXT(G296)),LEN(TRIM(G296))=0)),AND(LEN(H296)&gt;0,OR(NOT(ISTEXT(H296)),LEN(TRIM(H296))=0)),AND(LEN(I296)&gt;0,OR(NOT(ISTEXT(I296)),LEN(TRIM(I296))=0)),AND(LEN(J296)&gt;0,OR(NOT(ISTEXT(J296)),LEN(TRIM(J296))=0)),AND(LEN(K296)&gt;0,OR(NOT(ISTEXT(K296)),LEN(TRIM(K296))=0)),AND(LEN(L296)&gt;0,OR(NOT(ISTEXT(L296)),LEN(TRIM(L296))=0)),AND(LEN(M296)&gt;0,OR(NOT(ISTEXT(M296)),LEN(TRIM(M296))=0))),"Перевірте текст",IF(OR(AND(LEN(B296)&gt;0,'Налаштування'!J7&lt;&gt;"Готово"),AND(LEN(C296)&gt;0,'Налаштування'!J8&lt;&gt;"Готово"),AND(LEN(D296)&gt;0,'Налаштування'!J9&lt;&gt;"Готово"),AND(LEN(E296)&gt;0,'Налаштування'!J10&lt;&gt;"Готово"),AND(LEN(F296)&gt;0,'Налаштування'!J11&lt;&gt;"Готово"),AND(LEN(G296)&gt;0,'Налаштування'!J12&lt;&gt;"Готово"),AND(LEN(H296)&gt;0,'Налаштування'!J13&lt;&gt;"Готово"),AND(LEN(I296)&gt;0,'Налаштування'!J14&lt;&gt;"Готово"),AND(LEN(J296)&gt;0,'Налаштування'!J15&lt;&gt;"Готово"),AND(LEN(K296)&gt;0,'Налаштування'!J16&lt;&gt;"Готово"),AND(LEN(L296)&gt;0,'Налаштування'!J17&lt;&gt;"Готово"),AND(LEN(M296)&gt;0,'Налаштування'!J18&lt;&gt;"Готово")),"Відділ не налаштовано","Готово"))))</x:f>
      </x:c>
    </x:row>
    <x:row r="297" ht="36" customHeight="1">
      <x:c r="A297" s="14" t="n">
        <x:f>IF('Налаштування'!$C$4&lt;&gt;"Готово","",IF(YEAR(DATE('Налаштування'!$B$4,1,291))='Налаштування'!$B$4,DATE('Налаштування'!$B$4,1,291),""))</x:f>
        <x:v>46313</x:v>
      </x:c>
      <x:c r="B297" s="11"/>
      <x:c r="C297" s="11"/>
      <x:c r="D297" s="11"/>
      <x:c r="E297" s="11"/>
      <x:c r="F297" s="11"/>
      <x:c r="G297" s="11"/>
      <x:c r="H297" s="11"/>
      <x:c r="I297" s="11"/>
      <x:c r="J297" s="11"/>
      <x:c r="K297" s="11"/>
      <x:c r="L297" s="11"/>
      <x:c r="M297" s="11"/>
      <x:c r="N297" s="9" t="str">
        <x:f>IF(COUNTA(B297:M297)=0,"",IF(A297="","Дата поза роком",IF(OR(AND(LEN(B297)&gt;0,OR(NOT(ISTEXT(B297)),LEN(TRIM(B297))=0)),AND(LEN(C297)&gt;0,OR(NOT(ISTEXT(C297)),LEN(TRIM(C297))=0)),AND(LEN(D297)&gt;0,OR(NOT(ISTEXT(D297)),LEN(TRIM(D297))=0)),AND(LEN(E297)&gt;0,OR(NOT(ISTEXT(E297)),LEN(TRIM(E297))=0)),AND(LEN(F297)&gt;0,OR(NOT(ISTEXT(F297)),LEN(TRIM(F297))=0)),AND(LEN(G297)&gt;0,OR(NOT(ISTEXT(G297)),LEN(TRIM(G297))=0)),AND(LEN(H297)&gt;0,OR(NOT(ISTEXT(H297)),LEN(TRIM(H297))=0)),AND(LEN(I297)&gt;0,OR(NOT(ISTEXT(I297)),LEN(TRIM(I297))=0)),AND(LEN(J297)&gt;0,OR(NOT(ISTEXT(J297)),LEN(TRIM(J297))=0)),AND(LEN(K297)&gt;0,OR(NOT(ISTEXT(K297)),LEN(TRIM(K297))=0)),AND(LEN(L297)&gt;0,OR(NOT(ISTEXT(L297)),LEN(TRIM(L297))=0)),AND(LEN(M297)&gt;0,OR(NOT(ISTEXT(M297)),LEN(TRIM(M297))=0))),"Перевірте текст",IF(OR(AND(LEN(B297)&gt;0,'Налаштування'!J7&lt;&gt;"Готово"),AND(LEN(C297)&gt;0,'Налаштування'!J8&lt;&gt;"Готово"),AND(LEN(D297)&gt;0,'Налаштування'!J9&lt;&gt;"Готово"),AND(LEN(E297)&gt;0,'Налаштування'!J10&lt;&gt;"Готово"),AND(LEN(F297)&gt;0,'Налаштування'!J11&lt;&gt;"Готово"),AND(LEN(G297)&gt;0,'Налаштування'!J12&lt;&gt;"Готово"),AND(LEN(H297)&gt;0,'Налаштування'!J13&lt;&gt;"Готово"),AND(LEN(I297)&gt;0,'Налаштування'!J14&lt;&gt;"Готово"),AND(LEN(J297)&gt;0,'Налаштування'!J15&lt;&gt;"Готово"),AND(LEN(K297)&gt;0,'Налаштування'!J16&lt;&gt;"Готово"),AND(LEN(L297)&gt;0,'Налаштування'!J17&lt;&gt;"Готово"),AND(LEN(M297)&gt;0,'Налаштування'!J18&lt;&gt;"Готово")),"Відділ не налаштовано","Готово"))))</x:f>
      </x:c>
    </x:row>
    <x:row r="298" ht="36" customHeight="1">
      <x:c r="A298" s="14" t="n">
        <x:f>IF('Налаштування'!$C$4&lt;&gt;"Готово","",IF(YEAR(DATE('Налаштування'!$B$4,1,292))='Налаштування'!$B$4,DATE('Налаштування'!$B$4,1,292),""))</x:f>
        <x:v>46314</x:v>
      </x:c>
      <x:c r="B298" s="11"/>
      <x:c r="C298" s="11"/>
      <x:c r="D298" s="11"/>
      <x:c r="E298" s="11"/>
      <x:c r="F298" s="11"/>
      <x:c r="G298" s="11"/>
      <x:c r="H298" s="11"/>
      <x:c r="I298" s="11"/>
      <x:c r="J298" s="11"/>
      <x:c r="K298" s="11"/>
      <x:c r="L298" s="11"/>
      <x:c r="M298" s="11"/>
      <x:c r="N298" s="9" t="str">
        <x:f>IF(COUNTA(B298:M298)=0,"",IF(A298="","Дата поза роком",IF(OR(AND(LEN(B298)&gt;0,OR(NOT(ISTEXT(B298)),LEN(TRIM(B298))=0)),AND(LEN(C298)&gt;0,OR(NOT(ISTEXT(C298)),LEN(TRIM(C298))=0)),AND(LEN(D298)&gt;0,OR(NOT(ISTEXT(D298)),LEN(TRIM(D298))=0)),AND(LEN(E298)&gt;0,OR(NOT(ISTEXT(E298)),LEN(TRIM(E298))=0)),AND(LEN(F298)&gt;0,OR(NOT(ISTEXT(F298)),LEN(TRIM(F298))=0)),AND(LEN(G298)&gt;0,OR(NOT(ISTEXT(G298)),LEN(TRIM(G298))=0)),AND(LEN(H298)&gt;0,OR(NOT(ISTEXT(H298)),LEN(TRIM(H298))=0)),AND(LEN(I298)&gt;0,OR(NOT(ISTEXT(I298)),LEN(TRIM(I298))=0)),AND(LEN(J298)&gt;0,OR(NOT(ISTEXT(J298)),LEN(TRIM(J298))=0)),AND(LEN(K298)&gt;0,OR(NOT(ISTEXT(K298)),LEN(TRIM(K298))=0)),AND(LEN(L298)&gt;0,OR(NOT(ISTEXT(L298)),LEN(TRIM(L298))=0)),AND(LEN(M298)&gt;0,OR(NOT(ISTEXT(M298)),LEN(TRIM(M298))=0))),"Перевірте текст",IF(OR(AND(LEN(B298)&gt;0,'Налаштування'!J7&lt;&gt;"Готово"),AND(LEN(C298)&gt;0,'Налаштування'!J8&lt;&gt;"Готово"),AND(LEN(D298)&gt;0,'Налаштування'!J9&lt;&gt;"Готово"),AND(LEN(E298)&gt;0,'Налаштування'!J10&lt;&gt;"Готово"),AND(LEN(F298)&gt;0,'Налаштування'!J11&lt;&gt;"Готово"),AND(LEN(G298)&gt;0,'Налаштування'!J12&lt;&gt;"Готово"),AND(LEN(H298)&gt;0,'Налаштування'!J13&lt;&gt;"Готово"),AND(LEN(I298)&gt;0,'Налаштування'!J14&lt;&gt;"Готово"),AND(LEN(J298)&gt;0,'Налаштування'!J15&lt;&gt;"Готово"),AND(LEN(K298)&gt;0,'Налаштування'!J16&lt;&gt;"Готово"),AND(LEN(L298)&gt;0,'Налаштування'!J17&lt;&gt;"Готово"),AND(LEN(M298)&gt;0,'Налаштування'!J18&lt;&gt;"Готово")),"Відділ не налаштовано","Готово"))))</x:f>
      </x:c>
    </x:row>
    <x:row r="299" ht="36" customHeight="1">
      <x:c r="A299" s="14" t="n">
        <x:f>IF('Налаштування'!$C$4&lt;&gt;"Готово","",IF(YEAR(DATE('Налаштування'!$B$4,1,293))='Налаштування'!$B$4,DATE('Налаштування'!$B$4,1,293),""))</x:f>
        <x:v>46315</x:v>
      </x:c>
      <x:c r="B299" s="11"/>
      <x:c r="C299" s="11"/>
      <x:c r="D299" s="11"/>
      <x:c r="E299" s="11"/>
      <x:c r="F299" s="11"/>
      <x:c r="G299" s="11"/>
      <x:c r="H299" s="11"/>
      <x:c r="I299" s="11"/>
      <x:c r="J299" s="11"/>
      <x:c r="K299" s="11"/>
      <x:c r="L299" s="11"/>
      <x:c r="M299" s="11"/>
      <x:c r="N299" s="9" t="str">
        <x:f>IF(COUNTA(B299:M299)=0,"",IF(A299="","Дата поза роком",IF(OR(AND(LEN(B299)&gt;0,OR(NOT(ISTEXT(B299)),LEN(TRIM(B299))=0)),AND(LEN(C299)&gt;0,OR(NOT(ISTEXT(C299)),LEN(TRIM(C299))=0)),AND(LEN(D299)&gt;0,OR(NOT(ISTEXT(D299)),LEN(TRIM(D299))=0)),AND(LEN(E299)&gt;0,OR(NOT(ISTEXT(E299)),LEN(TRIM(E299))=0)),AND(LEN(F299)&gt;0,OR(NOT(ISTEXT(F299)),LEN(TRIM(F299))=0)),AND(LEN(G299)&gt;0,OR(NOT(ISTEXT(G299)),LEN(TRIM(G299))=0)),AND(LEN(H299)&gt;0,OR(NOT(ISTEXT(H299)),LEN(TRIM(H299))=0)),AND(LEN(I299)&gt;0,OR(NOT(ISTEXT(I299)),LEN(TRIM(I299))=0)),AND(LEN(J299)&gt;0,OR(NOT(ISTEXT(J299)),LEN(TRIM(J299))=0)),AND(LEN(K299)&gt;0,OR(NOT(ISTEXT(K299)),LEN(TRIM(K299))=0)),AND(LEN(L299)&gt;0,OR(NOT(ISTEXT(L299)),LEN(TRIM(L299))=0)),AND(LEN(M299)&gt;0,OR(NOT(ISTEXT(M299)),LEN(TRIM(M299))=0))),"Перевірте текст",IF(OR(AND(LEN(B299)&gt;0,'Налаштування'!J7&lt;&gt;"Готово"),AND(LEN(C299)&gt;0,'Налаштування'!J8&lt;&gt;"Готово"),AND(LEN(D299)&gt;0,'Налаштування'!J9&lt;&gt;"Готово"),AND(LEN(E299)&gt;0,'Налаштування'!J10&lt;&gt;"Готово"),AND(LEN(F299)&gt;0,'Налаштування'!J11&lt;&gt;"Готово"),AND(LEN(G299)&gt;0,'Налаштування'!J12&lt;&gt;"Готово"),AND(LEN(H299)&gt;0,'Налаштування'!J13&lt;&gt;"Готово"),AND(LEN(I299)&gt;0,'Налаштування'!J14&lt;&gt;"Готово"),AND(LEN(J299)&gt;0,'Налаштування'!J15&lt;&gt;"Готово"),AND(LEN(K299)&gt;0,'Налаштування'!J16&lt;&gt;"Готово"),AND(LEN(L299)&gt;0,'Налаштування'!J17&lt;&gt;"Готово"),AND(LEN(M299)&gt;0,'Налаштування'!J18&lt;&gt;"Готово")),"Відділ не налаштовано","Готово"))))</x:f>
      </x:c>
    </x:row>
    <x:row r="300" ht="36" customHeight="1">
      <x:c r="A300" s="14" t="n">
        <x:f>IF('Налаштування'!$C$4&lt;&gt;"Готово","",IF(YEAR(DATE('Налаштування'!$B$4,1,294))='Налаштування'!$B$4,DATE('Налаштування'!$B$4,1,294),""))</x:f>
        <x:v>46316</x:v>
      </x:c>
      <x:c r="B300" s="11"/>
      <x:c r="C300" s="11"/>
      <x:c r="D300" s="11"/>
      <x:c r="E300" s="11"/>
      <x:c r="F300" s="11"/>
      <x:c r="G300" s="11"/>
      <x:c r="H300" s="11"/>
      <x:c r="I300" s="11"/>
      <x:c r="J300" s="11"/>
      <x:c r="K300" s="11"/>
      <x:c r="L300" s="11"/>
      <x:c r="M300" s="11"/>
      <x:c r="N300" s="9" t="str">
        <x:f>IF(COUNTA(B300:M300)=0,"",IF(A300="","Дата поза роком",IF(OR(AND(LEN(B300)&gt;0,OR(NOT(ISTEXT(B300)),LEN(TRIM(B300))=0)),AND(LEN(C300)&gt;0,OR(NOT(ISTEXT(C300)),LEN(TRIM(C300))=0)),AND(LEN(D300)&gt;0,OR(NOT(ISTEXT(D300)),LEN(TRIM(D300))=0)),AND(LEN(E300)&gt;0,OR(NOT(ISTEXT(E300)),LEN(TRIM(E300))=0)),AND(LEN(F300)&gt;0,OR(NOT(ISTEXT(F300)),LEN(TRIM(F300))=0)),AND(LEN(G300)&gt;0,OR(NOT(ISTEXT(G300)),LEN(TRIM(G300))=0)),AND(LEN(H300)&gt;0,OR(NOT(ISTEXT(H300)),LEN(TRIM(H300))=0)),AND(LEN(I300)&gt;0,OR(NOT(ISTEXT(I300)),LEN(TRIM(I300))=0)),AND(LEN(J300)&gt;0,OR(NOT(ISTEXT(J300)),LEN(TRIM(J300))=0)),AND(LEN(K300)&gt;0,OR(NOT(ISTEXT(K300)),LEN(TRIM(K300))=0)),AND(LEN(L300)&gt;0,OR(NOT(ISTEXT(L300)),LEN(TRIM(L300))=0)),AND(LEN(M300)&gt;0,OR(NOT(ISTEXT(M300)),LEN(TRIM(M300))=0))),"Перевірте текст",IF(OR(AND(LEN(B300)&gt;0,'Налаштування'!J7&lt;&gt;"Готово"),AND(LEN(C300)&gt;0,'Налаштування'!J8&lt;&gt;"Готово"),AND(LEN(D300)&gt;0,'Налаштування'!J9&lt;&gt;"Готово"),AND(LEN(E300)&gt;0,'Налаштування'!J10&lt;&gt;"Готово"),AND(LEN(F300)&gt;0,'Налаштування'!J11&lt;&gt;"Готово"),AND(LEN(G300)&gt;0,'Налаштування'!J12&lt;&gt;"Готово"),AND(LEN(H300)&gt;0,'Налаштування'!J13&lt;&gt;"Готово"),AND(LEN(I300)&gt;0,'Налаштування'!J14&lt;&gt;"Готово"),AND(LEN(J300)&gt;0,'Налаштування'!J15&lt;&gt;"Готово"),AND(LEN(K300)&gt;0,'Налаштування'!J16&lt;&gt;"Готово"),AND(LEN(L300)&gt;0,'Налаштування'!J17&lt;&gt;"Готово"),AND(LEN(M300)&gt;0,'Налаштування'!J18&lt;&gt;"Готово")),"Відділ не налаштовано","Готово"))))</x:f>
      </x:c>
    </x:row>
    <x:row r="301" ht="36" customHeight="1">
      <x:c r="A301" s="14" t="n">
        <x:f>IF('Налаштування'!$C$4&lt;&gt;"Готово","",IF(YEAR(DATE('Налаштування'!$B$4,1,295))='Налаштування'!$B$4,DATE('Налаштування'!$B$4,1,295),""))</x:f>
        <x:v>46317</x:v>
      </x:c>
      <x:c r="B301" s="11"/>
      <x:c r="C301" s="11"/>
      <x:c r="D301" s="11"/>
      <x:c r="E301" s="11"/>
      <x:c r="F301" s="11"/>
      <x:c r="G301" s="11"/>
      <x:c r="H301" s="11"/>
      <x:c r="I301" s="11"/>
      <x:c r="J301" s="11"/>
      <x:c r="K301" s="11"/>
      <x:c r="L301" s="11"/>
      <x:c r="M301" s="11"/>
      <x:c r="N301" s="9" t="str">
        <x:f>IF(COUNTA(B301:M301)=0,"",IF(A301="","Дата поза роком",IF(OR(AND(LEN(B301)&gt;0,OR(NOT(ISTEXT(B301)),LEN(TRIM(B301))=0)),AND(LEN(C301)&gt;0,OR(NOT(ISTEXT(C301)),LEN(TRIM(C301))=0)),AND(LEN(D301)&gt;0,OR(NOT(ISTEXT(D301)),LEN(TRIM(D301))=0)),AND(LEN(E301)&gt;0,OR(NOT(ISTEXT(E301)),LEN(TRIM(E301))=0)),AND(LEN(F301)&gt;0,OR(NOT(ISTEXT(F301)),LEN(TRIM(F301))=0)),AND(LEN(G301)&gt;0,OR(NOT(ISTEXT(G301)),LEN(TRIM(G301))=0)),AND(LEN(H301)&gt;0,OR(NOT(ISTEXT(H301)),LEN(TRIM(H301))=0)),AND(LEN(I301)&gt;0,OR(NOT(ISTEXT(I301)),LEN(TRIM(I301))=0)),AND(LEN(J301)&gt;0,OR(NOT(ISTEXT(J301)),LEN(TRIM(J301))=0)),AND(LEN(K301)&gt;0,OR(NOT(ISTEXT(K301)),LEN(TRIM(K301))=0)),AND(LEN(L301)&gt;0,OR(NOT(ISTEXT(L301)),LEN(TRIM(L301))=0)),AND(LEN(M301)&gt;0,OR(NOT(ISTEXT(M301)),LEN(TRIM(M301))=0))),"Перевірте текст",IF(OR(AND(LEN(B301)&gt;0,'Налаштування'!J7&lt;&gt;"Готово"),AND(LEN(C301)&gt;0,'Налаштування'!J8&lt;&gt;"Готово"),AND(LEN(D301)&gt;0,'Налаштування'!J9&lt;&gt;"Готово"),AND(LEN(E301)&gt;0,'Налаштування'!J10&lt;&gt;"Готово"),AND(LEN(F301)&gt;0,'Налаштування'!J11&lt;&gt;"Готово"),AND(LEN(G301)&gt;0,'Налаштування'!J12&lt;&gt;"Готово"),AND(LEN(H301)&gt;0,'Налаштування'!J13&lt;&gt;"Готово"),AND(LEN(I301)&gt;0,'Налаштування'!J14&lt;&gt;"Готово"),AND(LEN(J301)&gt;0,'Налаштування'!J15&lt;&gt;"Готово"),AND(LEN(K301)&gt;0,'Налаштування'!J16&lt;&gt;"Готово"),AND(LEN(L301)&gt;0,'Налаштування'!J17&lt;&gt;"Готово"),AND(LEN(M301)&gt;0,'Налаштування'!J18&lt;&gt;"Готово")),"Відділ не налаштовано","Готово"))))</x:f>
      </x:c>
    </x:row>
    <x:row r="302" ht="36" customHeight="1">
      <x:c r="A302" s="14" t="n">
        <x:f>IF('Налаштування'!$C$4&lt;&gt;"Готово","",IF(YEAR(DATE('Налаштування'!$B$4,1,296))='Налаштування'!$B$4,DATE('Налаштування'!$B$4,1,296),""))</x:f>
        <x:v>46318</x:v>
      </x:c>
      <x:c r="B302" s="11"/>
      <x:c r="C302" s="11"/>
      <x:c r="D302" s="11"/>
      <x:c r="E302" s="11"/>
      <x:c r="F302" s="11"/>
      <x:c r="G302" s="11"/>
      <x:c r="H302" s="11"/>
      <x:c r="I302" s="11"/>
      <x:c r="J302" s="11"/>
      <x:c r="K302" s="11"/>
      <x:c r="L302" s="11"/>
      <x:c r="M302" s="11"/>
      <x:c r="N302" s="9" t="str">
        <x:f>IF(COUNTA(B302:M302)=0,"",IF(A302="","Дата поза роком",IF(OR(AND(LEN(B302)&gt;0,OR(NOT(ISTEXT(B302)),LEN(TRIM(B302))=0)),AND(LEN(C302)&gt;0,OR(NOT(ISTEXT(C302)),LEN(TRIM(C302))=0)),AND(LEN(D302)&gt;0,OR(NOT(ISTEXT(D302)),LEN(TRIM(D302))=0)),AND(LEN(E302)&gt;0,OR(NOT(ISTEXT(E302)),LEN(TRIM(E302))=0)),AND(LEN(F302)&gt;0,OR(NOT(ISTEXT(F302)),LEN(TRIM(F302))=0)),AND(LEN(G302)&gt;0,OR(NOT(ISTEXT(G302)),LEN(TRIM(G302))=0)),AND(LEN(H302)&gt;0,OR(NOT(ISTEXT(H302)),LEN(TRIM(H302))=0)),AND(LEN(I302)&gt;0,OR(NOT(ISTEXT(I302)),LEN(TRIM(I302))=0)),AND(LEN(J302)&gt;0,OR(NOT(ISTEXT(J302)),LEN(TRIM(J302))=0)),AND(LEN(K302)&gt;0,OR(NOT(ISTEXT(K302)),LEN(TRIM(K302))=0)),AND(LEN(L302)&gt;0,OR(NOT(ISTEXT(L302)),LEN(TRIM(L302))=0)),AND(LEN(M302)&gt;0,OR(NOT(ISTEXT(M302)),LEN(TRIM(M302))=0))),"Перевірте текст",IF(OR(AND(LEN(B302)&gt;0,'Налаштування'!J7&lt;&gt;"Готово"),AND(LEN(C302)&gt;0,'Налаштування'!J8&lt;&gt;"Готово"),AND(LEN(D302)&gt;0,'Налаштування'!J9&lt;&gt;"Готово"),AND(LEN(E302)&gt;0,'Налаштування'!J10&lt;&gt;"Готово"),AND(LEN(F302)&gt;0,'Налаштування'!J11&lt;&gt;"Готово"),AND(LEN(G302)&gt;0,'Налаштування'!J12&lt;&gt;"Готово"),AND(LEN(H302)&gt;0,'Налаштування'!J13&lt;&gt;"Готово"),AND(LEN(I302)&gt;0,'Налаштування'!J14&lt;&gt;"Готово"),AND(LEN(J302)&gt;0,'Налаштування'!J15&lt;&gt;"Готово"),AND(LEN(K302)&gt;0,'Налаштування'!J16&lt;&gt;"Готово"),AND(LEN(L302)&gt;0,'Налаштування'!J17&lt;&gt;"Готово"),AND(LEN(M302)&gt;0,'Налаштування'!J18&lt;&gt;"Готово")),"Відділ не налаштовано","Готово"))))</x:f>
      </x:c>
    </x:row>
    <x:row r="303" ht="36" customHeight="1">
      <x:c r="A303" s="14" t="n">
        <x:f>IF('Налаштування'!$C$4&lt;&gt;"Готово","",IF(YEAR(DATE('Налаштування'!$B$4,1,297))='Налаштування'!$B$4,DATE('Налаштування'!$B$4,1,297),""))</x:f>
        <x:v>46319</x:v>
      </x:c>
      <x:c r="B303" s="11"/>
      <x:c r="C303" s="11"/>
      <x:c r="D303" s="11"/>
      <x:c r="E303" s="11"/>
      <x:c r="F303" s="11"/>
      <x:c r="G303" s="11"/>
      <x:c r="H303" s="11"/>
      <x:c r="I303" s="11"/>
      <x:c r="J303" s="11"/>
      <x:c r="K303" s="11"/>
      <x:c r="L303" s="11"/>
      <x:c r="M303" s="11"/>
      <x:c r="N303" s="9" t="str">
        <x:f>IF(COUNTA(B303:M303)=0,"",IF(A303="","Дата поза роком",IF(OR(AND(LEN(B303)&gt;0,OR(NOT(ISTEXT(B303)),LEN(TRIM(B303))=0)),AND(LEN(C303)&gt;0,OR(NOT(ISTEXT(C303)),LEN(TRIM(C303))=0)),AND(LEN(D303)&gt;0,OR(NOT(ISTEXT(D303)),LEN(TRIM(D303))=0)),AND(LEN(E303)&gt;0,OR(NOT(ISTEXT(E303)),LEN(TRIM(E303))=0)),AND(LEN(F303)&gt;0,OR(NOT(ISTEXT(F303)),LEN(TRIM(F303))=0)),AND(LEN(G303)&gt;0,OR(NOT(ISTEXT(G303)),LEN(TRIM(G303))=0)),AND(LEN(H303)&gt;0,OR(NOT(ISTEXT(H303)),LEN(TRIM(H303))=0)),AND(LEN(I303)&gt;0,OR(NOT(ISTEXT(I303)),LEN(TRIM(I303))=0)),AND(LEN(J303)&gt;0,OR(NOT(ISTEXT(J303)),LEN(TRIM(J303))=0)),AND(LEN(K303)&gt;0,OR(NOT(ISTEXT(K303)),LEN(TRIM(K303))=0)),AND(LEN(L303)&gt;0,OR(NOT(ISTEXT(L303)),LEN(TRIM(L303))=0)),AND(LEN(M303)&gt;0,OR(NOT(ISTEXT(M303)),LEN(TRIM(M303))=0))),"Перевірте текст",IF(OR(AND(LEN(B303)&gt;0,'Налаштування'!J7&lt;&gt;"Готово"),AND(LEN(C303)&gt;0,'Налаштування'!J8&lt;&gt;"Готово"),AND(LEN(D303)&gt;0,'Налаштування'!J9&lt;&gt;"Готово"),AND(LEN(E303)&gt;0,'Налаштування'!J10&lt;&gt;"Готово"),AND(LEN(F303)&gt;0,'Налаштування'!J11&lt;&gt;"Готово"),AND(LEN(G303)&gt;0,'Налаштування'!J12&lt;&gt;"Готово"),AND(LEN(H303)&gt;0,'Налаштування'!J13&lt;&gt;"Готово"),AND(LEN(I303)&gt;0,'Налаштування'!J14&lt;&gt;"Готово"),AND(LEN(J303)&gt;0,'Налаштування'!J15&lt;&gt;"Готово"),AND(LEN(K303)&gt;0,'Налаштування'!J16&lt;&gt;"Готово"),AND(LEN(L303)&gt;0,'Налаштування'!J17&lt;&gt;"Готово"),AND(LEN(M303)&gt;0,'Налаштування'!J18&lt;&gt;"Готово")),"Відділ не налаштовано","Готово"))))</x:f>
      </x:c>
    </x:row>
    <x:row r="304" ht="36" customHeight="1">
      <x:c r="A304" s="14" t="n">
        <x:f>IF('Налаштування'!$C$4&lt;&gt;"Готово","",IF(YEAR(DATE('Налаштування'!$B$4,1,298))='Налаштування'!$B$4,DATE('Налаштування'!$B$4,1,298),""))</x:f>
        <x:v>46320</x:v>
      </x:c>
      <x:c r="B304" s="11"/>
      <x:c r="C304" s="11"/>
      <x:c r="D304" s="11"/>
      <x:c r="E304" s="11"/>
      <x:c r="F304" s="11"/>
      <x:c r="G304" s="11"/>
      <x:c r="H304" s="11"/>
      <x:c r="I304" s="11"/>
      <x:c r="J304" s="11"/>
      <x:c r="K304" s="11"/>
      <x:c r="L304" s="11"/>
      <x:c r="M304" s="11"/>
      <x:c r="N304" s="9" t="str">
        <x:f>IF(COUNTA(B304:M304)=0,"",IF(A304="","Дата поза роком",IF(OR(AND(LEN(B304)&gt;0,OR(NOT(ISTEXT(B304)),LEN(TRIM(B304))=0)),AND(LEN(C304)&gt;0,OR(NOT(ISTEXT(C304)),LEN(TRIM(C304))=0)),AND(LEN(D304)&gt;0,OR(NOT(ISTEXT(D304)),LEN(TRIM(D304))=0)),AND(LEN(E304)&gt;0,OR(NOT(ISTEXT(E304)),LEN(TRIM(E304))=0)),AND(LEN(F304)&gt;0,OR(NOT(ISTEXT(F304)),LEN(TRIM(F304))=0)),AND(LEN(G304)&gt;0,OR(NOT(ISTEXT(G304)),LEN(TRIM(G304))=0)),AND(LEN(H304)&gt;0,OR(NOT(ISTEXT(H304)),LEN(TRIM(H304))=0)),AND(LEN(I304)&gt;0,OR(NOT(ISTEXT(I304)),LEN(TRIM(I304))=0)),AND(LEN(J304)&gt;0,OR(NOT(ISTEXT(J304)),LEN(TRIM(J304))=0)),AND(LEN(K304)&gt;0,OR(NOT(ISTEXT(K304)),LEN(TRIM(K304))=0)),AND(LEN(L304)&gt;0,OR(NOT(ISTEXT(L304)),LEN(TRIM(L304))=0)),AND(LEN(M304)&gt;0,OR(NOT(ISTEXT(M304)),LEN(TRIM(M304))=0))),"Перевірте текст",IF(OR(AND(LEN(B304)&gt;0,'Налаштування'!J7&lt;&gt;"Готово"),AND(LEN(C304)&gt;0,'Налаштування'!J8&lt;&gt;"Готово"),AND(LEN(D304)&gt;0,'Налаштування'!J9&lt;&gt;"Готово"),AND(LEN(E304)&gt;0,'Налаштування'!J10&lt;&gt;"Готово"),AND(LEN(F304)&gt;0,'Налаштування'!J11&lt;&gt;"Готово"),AND(LEN(G304)&gt;0,'Налаштування'!J12&lt;&gt;"Готово"),AND(LEN(H304)&gt;0,'Налаштування'!J13&lt;&gt;"Готово"),AND(LEN(I304)&gt;0,'Налаштування'!J14&lt;&gt;"Готово"),AND(LEN(J304)&gt;0,'Налаштування'!J15&lt;&gt;"Готово"),AND(LEN(K304)&gt;0,'Налаштування'!J16&lt;&gt;"Готово"),AND(LEN(L304)&gt;0,'Налаштування'!J17&lt;&gt;"Готово"),AND(LEN(M304)&gt;0,'Налаштування'!J18&lt;&gt;"Готово")),"Відділ не налаштовано","Готово"))))</x:f>
      </x:c>
    </x:row>
    <x:row r="305" ht="36" customHeight="1">
      <x:c r="A305" s="14" t="n">
        <x:f>IF('Налаштування'!$C$4&lt;&gt;"Готово","",IF(YEAR(DATE('Налаштування'!$B$4,1,299))='Налаштування'!$B$4,DATE('Налаштування'!$B$4,1,299),""))</x:f>
        <x:v>46321</x:v>
      </x:c>
      <x:c r="B305" s="11"/>
      <x:c r="C305" s="11"/>
      <x:c r="D305" s="11"/>
      <x:c r="E305" s="11"/>
      <x:c r="F305" s="11"/>
      <x:c r="G305" s="11"/>
      <x:c r="H305" s="11"/>
      <x:c r="I305" s="11"/>
      <x:c r="J305" s="11"/>
      <x:c r="K305" s="11"/>
      <x:c r="L305" s="11"/>
      <x:c r="M305" s="11"/>
      <x:c r="N305" s="9" t="str">
        <x:f>IF(COUNTA(B305:M305)=0,"",IF(A305="","Дата поза роком",IF(OR(AND(LEN(B305)&gt;0,OR(NOT(ISTEXT(B305)),LEN(TRIM(B305))=0)),AND(LEN(C305)&gt;0,OR(NOT(ISTEXT(C305)),LEN(TRIM(C305))=0)),AND(LEN(D305)&gt;0,OR(NOT(ISTEXT(D305)),LEN(TRIM(D305))=0)),AND(LEN(E305)&gt;0,OR(NOT(ISTEXT(E305)),LEN(TRIM(E305))=0)),AND(LEN(F305)&gt;0,OR(NOT(ISTEXT(F305)),LEN(TRIM(F305))=0)),AND(LEN(G305)&gt;0,OR(NOT(ISTEXT(G305)),LEN(TRIM(G305))=0)),AND(LEN(H305)&gt;0,OR(NOT(ISTEXT(H305)),LEN(TRIM(H305))=0)),AND(LEN(I305)&gt;0,OR(NOT(ISTEXT(I305)),LEN(TRIM(I305))=0)),AND(LEN(J305)&gt;0,OR(NOT(ISTEXT(J305)),LEN(TRIM(J305))=0)),AND(LEN(K305)&gt;0,OR(NOT(ISTEXT(K305)),LEN(TRIM(K305))=0)),AND(LEN(L305)&gt;0,OR(NOT(ISTEXT(L305)),LEN(TRIM(L305))=0)),AND(LEN(M305)&gt;0,OR(NOT(ISTEXT(M305)),LEN(TRIM(M305))=0))),"Перевірте текст",IF(OR(AND(LEN(B305)&gt;0,'Налаштування'!J7&lt;&gt;"Готово"),AND(LEN(C305)&gt;0,'Налаштування'!J8&lt;&gt;"Готово"),AND(LEN(D305)&gt;0,'Налаштування'!J9&lt;&gt;"Готово"),AND(LEN(E305)&gt;0,'Налаштування'!J10&lt;&gt;"Готово"),AND(LEN(F305)&gt;0,'Налаштування'!J11&lt;&gt;"Готово"),AND(LEN(G305)&gt;0,'Налаштування'!J12&lt;&gt;"Готово"),AND(LEN(H305)&gt;0,'Налаштування'!J13&lt;&gt;"Готово"),AND(LEN(I305)&gt;0,'Налаштування'!J14&lt;&gt;"Готово"),AND(LEN(J305)&gt;0,'Налаштування'!J15&lt;&gt;"Готово"),AND(LEN(K305)&gt;0,'Налаштування'!J16&lt;&gt;"Готово"),AND(LEN(L305)&gt;0,'Налаштування'!J17&lt;&gt;"Готово"),AND(LEN(M305)&gt;0,'Налаштування'!J18&lt;&gt;"Готово")),"Відділ не налаштовано","Готово"))))</x:f>
      </x:c>
    </x:row>
    <x:row r="306" ht="36" customHeight="1">
      <x:c r="A306" s="14" t="n">
        <x:f>IF('Налаштування'!$C$4&lt;&gt;"Готово","",IF(YEAR(DATE('Налаштування'!$B$4,1,300))='Налаштування'!$B$4,DATE('Налаштування'!$B$4,1,300),""))</x:f>
        <x:v>46322</x:v>
      </x:c>
      <x:c r="B306" s="11"/>
      <x:c r="C306" s="11"/>
      <x:c r="D306" s="11"/>
      <x:c r="E306" s="11"/>
      <x:c r="F306" s="11"/>
      <x:c r="G306" s="11"/>
      <x:c r="H306" s="11"/>
      <x:c r="I306" s="11"/>
      <x:c r="J306" s="11"/>
      <x:c r="K306" s="11"/>
      <x:c r="L306" s="11"/>
      <x:c r="M306" s="11"/>
      <x:c r="N306" s="9" t="str">
        <x:f>IF(COUNTA(B306:M306)=0,"",IF(A306="","Дата поза роком",IF(OR(AND(LEN(B306)&gt;0,OR(NOT(ISTEXT(B306)),LEN(TRIM(B306))=0)),AND(LEN(C306)&gt;0,OR(NOT(ISTEXT(C306)),LEN(TRIM(C306))=0)),AND(LEN(D306)&gt;0,OR(NOT(ISTEXT(D306)),LEN(TRIM(D306))=0)),AND(LEN(E306)&gt;0,OR(NOT(ISTEXT(E306)),LEN(TRIM(E306))=0)),AND(LEN(F306)&gt;0,OR(NOT(ISTEXT(F306)),LEN(TRIM(F306))=0)),AND(LEN(G306)&gt;0,OR(NOT(ISTEXT(G306)),LEN(TRIM(G306))=0)),AND(LEN(H306)&gt;0,OR(NOT(ISTEXT(H306)),LEN(TRIM(H306))=0)),AND(LEN(I306)&gt;0,OR(NOT(ISTEXT(I306)),LEN(TRIM(I306))=0)),AND(LEN(J306)&gt;0,OR(NOT(ISTEXT(J306)),LEN(TRIM(J306))=0)),AND(LEN(K306)&gt;0,OR(NOT(ISTEXT(K306)),LEN(TRIM(K306))=0)),AND(LEN(L306)&gt;0,OR(NOT(ISTEXT(L306)),LEN(TRIM(L306))=0)),AND(LEN(M306)&gt;0,OR(NOT(ISTEXT(M306)),LEN(TRIM(M306))=0))),"Перевірте текст",IF(OR(AND(LEN(B306)&gt;0,'Налаштування'!J7&lt;&gt;"Готово"),AND(LEN(C306)&gt;0,'Налаштування'!J8&lt;&gt;"Готово"),AND(LEN(D306)&gt;0,'Налаштування'!J9&lt;&gt;"Готово"),AND(LEN(E306)&gt;0,'Налаштування'!J10&lt;&gt;"Готово"),AND(LEN(F306)&gt;0,'Налаштування'!J11&lt;&gt;"Готово"),AND(LEN(G306)&gt;0,'Налаштування'!J12&lt;&gt;"Готово"),AND(LEN(H306)&gt;0,'Налаштування'!J13&lt;&gt;"Готово"),AND(LEN(I306)&gt;0,'Налаштування'!J14&lt;&gt;"Готово"),AND(LEN(J306)&gt;0,'Налаштування'!J15&lt;&gt;"Готово"),AND(LEN(K306)&gt;0,'Налаштування'!J16&lt;&gt;"Готово"),AND(LEN(L306)&gt;0,'Налаштування'!J17&lt;&gt;"Готово"),AND(LEN(M306)&gt;0,'Налаштування'!J18&lt;&gt;"Готово")),"Відділ не налаштовано","Готово"))))</x:f>
      </x:c>
    </x:row>
    <x:row r="307" ht="36" customHeight="1">
      <x:c r="A307" s="14" t="n">
        <x:f>IF('Налаштування'!$C$4&lt;&gt;"Готово","",IF(YEAR(DATE('Налаштування'!$B$4,1,301))='Налаштування'!$B$4,DATE('Налаштування'!$B$4,1,301),""))</x:f>
        <x:v>46323</x:v>
      </x:c>
      <x:c r="B307" s="11"/>
      <x:c r="C307" s="11"/>
      <x:c r="D307" s="11"/>
      <x:c r="E307" s="11"/>
      <x:c r="F307" s="11"/>
      <x:c r="G307" s="11"/>
      <x:c r="H307" s="11"/>
      <x:c r="I307" s="11"/>
      <x:c r="J307" s="11"/>
      <x:c r="K307" s="11"/>
      <x:c r="L307" s="11"/>
      <x:c r="M307" s="11"/>
      <x:c r="N307" s="9" t="str">
        <x:f>IF(COUNTA(B307:M307)=0,"",IF(A307="","Дата поза роком",IF(OR(AND(LEN(B307)&gt;0,OR(NOT(ISTEXT(B307)),LEN(TRIM(B307))=0)),AND(LEN(C307)&gt;0,OR(NOT(ISTEXT(C307)),LEN(TRIM(C307))=0)),AND(LEN(D307)&gt;0,OR(NOT(ISTEXT(D307)),LEN(TRIM(D307))=0)),AND(LEN(E307)&gt;0,OR(NOT(ISTEXT(E307)),LEN(TRIM(E307))=0)),AND(LEN(F307)&gt;0,OR(NOT(ISTEXT(F307)),LEN(TRIM(F307))=0)),AND(LEN(G307)&gt;0,OR(NOT(ISTEXT(G307)),LEN(TRIM(G307))=0)),AND(LEN(H307)&gt;0,OR(NOT(ISTEXT(H307)),LEN(TRIM(H307))=0)),AND(LEN(I307)&gt;0,OR(NOT(ISTEXT(I307)),LEN(TRIM(I307))=0)),AND(LEN(J307)&gt;0,OR(NOT(ISTEXT(J307)),LEN(TRIM(J307))=0)),AND(LEN(K307)&gt;0,OR(NOT(ISTEXT(K307)),LEN(TRIM(K307))=0)),AND(LEN(L307)&gt;0,OR(NOT(ISTEXT(L307)),LEN(TRIM(L307))=0)),AND(LEN(M307)&gt;0,OR(NOT(ISTEXT(M307)),LEN(TRIM(M307))=0))),"Перевірте текст",IF(OR(AND(LEN(B307)&gt;0,'Налаштування'!J7&lt;&gt;"Готово"),AND(LEN(C307)&gt;0,'Налаштування'!J8&lt;&gt;"Готово"),AND(LEN(D307)&gt;0,'Налаштування'!J9&lt;&gt;"Готово"),AND(LEN(E307)&gt;0,'Налаштування'!J10&lt;&gt;"Готово"),AND(LEN(F307)&gt;0,'Налаштування'!J11&lt;&gt;"Готово"),AND(LEN(G307)&gt;0,'Налаштування'!J12&lt;&gt;"Готово"),AND(LEN(H307)&gt;0,'Налаштування'!J13&lt;&gt;"Готово"),AND(LEN(I307)&gt;0,'Налаштування'!J14&lt;&gt;"Готово"),AND(LEN(J307)&gt;0,'Налаштування'!J15&lt;&gt;"Готово"),AND(LEN(K307)&gt;0,'Налаштування'!J16&lt;&gt;"Готово"),AND(LEN(L307)&gt;0,'Налаштування'!J17&lt;&gt;"Готово"),AND(LEN(M307)&gt;0,'Налаштування'!J18&lt;&gt;"Готово")),"Відділ не налаштовано","Готово"))))</x:f>
      </x:c>
    </x:row>
    <x:row r="308" ht="36" customHeight="1">
      <x:c r="A308" s="14" t="n">
        <x:f>IF('Налаштування'!$C$4&lt;&gt;"Готово","",IF(YEAR(DATE('Налаштування'!$B$4,1,302))='Налаштування'!$B$4,DATE('Налаштування'!$B$4,1,302),""))</x:f>
        <x:v>46324</x:v>
      </x:c>
      <x:c r="B308" s="11"/>
      <x:c r="C308" s="11"/>
      <x:c r="D308" s="11"/>
      <x:c r="E308" s="11"/>
      <x:c r="F308" s="11"/>
      <x:c r="G308" s="11"/>
      <x:c r="H308" s="11"/>
      <x:c r="I308" s="11"/>
      <x:c r="J308" s="11"/>
      <x:c r="K308" s="11"/>
      <x:c r="L308" s="11"/>
      <x:c r="M308" s="11"/>
      <x:c r="N308" s="9" t="str">
        <x:f>IF(COUNTA(B308:M308)=0,"",IF(A308="","Дата поза роком",IF(OR(AND(LEN(B308)&gt;0,OR(NOT(ISTEXT(B308)),LEN(TRIM(B308))=0)),AND(LEN(C308)&gt;0,OR(NOT(ISTEXT(C308)),LEN(TRIM(C308))=0)),AND(LEN(D308)&gt;0,OR(NOT(ISTEXT(D308)),LEN(TRIM(D308))=0)),AND(LEN(E308)&gt;0,OR(NOT(ISTEXT(E308)),LEN(TRIM(E308))=0)),AND(LEN(F308)&gt;0,OR(NOT(ISTEXT(F308)),LEN(TRIM(F308))=0)),AND(LEN(G308)&gt;0,OR(NOT(ISTEXT(G308)),LEN(TRIM(G308))=0)),AND(LEN(H308)&gt;0,OR(NOT(ISTEXT(H308)),LEN(TRIM(H308))=0)),AND(LEN(I308)&gt;0,OR(NOT(ISTEXT(I308)),LEN(TRIM(I308))=0)),AND(LEN(J308)&gt;0,OR(NOT(ISTEXT(J308)),LEN(TRIM(J308))=0)),AND(LEN(K308)&gt;0,OR(NOT(ISTEXT(K308)),LEN(TRIM(K308))=0)),AND(LEN(L308)&gt;0,OR(NOT(ISTEXT(L308)),LEN(TRIM(L308))=0)),AND(LEN(M308)&gt;0,OR(NOT(ISTEXT(M308)),LEN(TRIM(M308))=0))),"Перевірте текст",IF(OR(AND(LEN(B308)&gt;0,'Налаштування'!J7&lt;&gt;"Готово"),AND(LEN(C308)&gt;0,'Налаштування'!J8&lt;&gt;"Готово"),AND(LEN(D308)&gt;0,'Налаштування'!J9&lt;&gt;"Готово"),AND(LEN(E308)&gt;0,'Налаштування'!J10&lt;&gt;"Готово"),AND(LEN(F308)&gt;0,'Налаштування'!J11&lt;&gt;"Готово"),AND(LEN(G308)&gt;0,'Налаштування'!J12&lt;&gt;"Готово"),AND(LEN(H308)&gt;0,'Налаштування'!J13&lt;&gt;"Готово"),AND(LEN(I308)&gt;0,'Налаштування'!J14&lt;&gt;"Готово"),AND(LEN(J308)&gt;0,'Налаштування'!J15&lt;&gt;"Готово"),AND(LEN(K308)&gt;0,'Налаштування'!J16&lt;&gt;"Готово"),AND(LEN(L308)&gt;0,'Налаштування'!J17&lt;&gt;"Готово"),AND(LEN(M308)&gt;0,'Налаштування'!J18&lt;&gt;"Готово")),"Відділ не налаштовано","Готово"))))</x:f>
      </x:c>
    </x:row>
    <x:row r="309" ht="36" customHeight="1">
      <x:c r="A309" s="14" t="n">
        <x:f>IF('Налаштування'!$C$4&lt;&gt;"Готово","",IF(YEAR(DATE('Налаштування'!$B$4,1,303))='Налаштування'!$B$4,DATE('Налаштування'!$B$4,1,303),""))</x:f>
        <x:v>46325</x:v>
      </x:c>
      <x:c r="B309" s="11"/>
      <x:c r="C309" s="11"/>
      <x:c r="D309" s="11"/>
      <x:c r="E309" s="11"/>
      <x:c r="F309" s="11"/>
      <x:c r="G309" s="11"/>
      <x:c r="H309" s="11"/>
      <x:c r="I309" s="11"/>
      <x:c r="J309" s="11"/>
      <x:c r="K309" s="11"/>
      <x:c r="L309" s="11"/>
      <x:c r="M309" s="11"/>
      <x:c r="N309" s="9" t="str">
        <x:f>IF(COUNTA(B309:M309)=0,"",IF(A309="","Дата поза роком",IF(OR(AND(LEN(B309)&gt;0,OR(NOT(ISTEXT(B309)),LEN(TRIM(B309))=0)),AND(LEN(C309)&gt;0,OR(NOT(ISTEXT(C309)),LEN(TRIM(C309))=0)),AND(LEN(D309)&gt;0,OR(NOT(ISTEXT(D309)),LEN(TRIM(D309))=0)),AND(LEN(E309)&gt;0,OR(NOT(ISTEXT(E309)),LEN(TRIM(E309))=0)),AND(LEN(F309)&gt;0,OR(NOT(ISTEXT(F309)),LEN(TRIM(F309))=0)),AND(LEN(G309)&gt;0,OR(NOT(ISTEXT(G309)),LEN(TRIM(G309))=0)),AND(LEN(H309)&gt;0,OR(NOT(ISTEXT(H309)),LEN(TRIM(H309))=0)),AND(LEN(I309)&gt;0,OR(NOT(ISTEXT(I309)),LEN(TRIM(I309))=0)),AND(LEN(J309)&gt;0,OR(NOT(ISTEXT(J309)),LEN(TRIM(J309))=0)),AND(LEN(K309)&gt;0,OR(NOT(ISTEXT(K309)),LEN(TRIM(K309))=0)),AND(LEN(L309)&gt;0,OR(NOT(ISTEXT(L309)),LEN(TRIM(L309))=0)),AND(LEN(M309)&gt;0,OR(NOT(ISTEXT(M309)),LEN(TRIM(M309))=0))),"Перевірте текст",IF(OR(AND(LEN(B309)&gt;0,'Налаштування'!J7&lt;&gt;"Готово"),AND(LEN(C309)&gt;0,'Налаштування'!J8&lt;&gt;"Готово"),AND(LEN(D309)&gt;0,'Налаштування'!J9&lt;&gt;"Готово"),AND(LEN(E309)&gt;0,'Налаштування'!J10&lt;&gt;"Готово"),AND(LEN(F309)&gt;0,'Налаштування'!J11&lt;&gt;"Готово"),AND(LEN(G309)&gt;0,'Налаштування'!J12&lt;&gt;"Готово"),AND(LEN(H309)&gt;0,'Налаштування'!J13&lt;&gt;"Готово"),AND(LEN(I309)&gt;0,'Налаштування'!J14&lt;&gt;"Готово"),AND(LEN(J309)&gt;0,'Налаштування'!J15&lt;&gt;"Готово"),AND(LEN(K309)&gt;0,'Налаштування'!J16&lt;&gt;"Готово"),AND(LEN(L309)&gt;0,'Налаштування'!J17&lt;&gt;"Готово"),AND(LEN(M309)&gt;0,'Налаштування'!J18&lt;&gt;"Готово")),"Відділ не налаштовано","Готово"))))</x:f>
      </x:c>
    </x:row>
    <x:row r="310" ht="36" customHeight="1">
      <x:c r="A310" s="14" t="n">
        <x:f>IF('Налаштування'!$C$4&lt;&gt;"Готово","",IF(YEAR(DATE('Налаштування'!$B$4,1,304))='Налаштування'!$B$4,DATE('Налаштування'!$B$4,1,304),""))</x:f>
        <x:v>46326</x:v>
      </x:c>
      <x:c r="B310" s="11"/>
      <x:c r="C310" s="11"/>
      <x:c r="D310" s="11"/>
      <x:c r="E310" s="11"/>
      <x:c r="F310" s="11"/>
      <x:c r="G310" s="11"/>
      <x:c r="H310" s="11"/>
      <x:c r="I310" s="11"/>
      <x:c r="J310" s="11"/>
      <x:c r="K310" s="11"/>
      <x:c r="L310" s="11"/>
      <x:c r="M310" s="11"/>
      <x:c r="N310" s="9" t="str">
        <x:f>IF(COUNTA(B310:M310)=0,"",IF(A310="","Дата поза роком",IF(OR(AND(LEN(B310)&gt;0,OR(NOT(ISTEXT(B310)),LEN(TRIM(B310))=0)),AND(LEN(C310)&gt;0,OR(NOT(ISTEXT(C310)),LEN(TRIM(C310))=0)),AND(LEN(D310)&gt;0,OR(NOT(ISTEXT(D310)),LEN(TRIM(D310))=0)),AND(LEN(E310)&gt;0,OR(NOT(ISTEXT(E310)),LEN(TRIM(E310))=0)),AND(LEN(F310)&gt;0,OR(NOT(ISTEXT(F310)),LEN(TRIM(F310))=0)),AND(LEN(G310)&gt;0,OR(NOT(ISTEXT(G310)),LEN(TRIM(G310))=0)),AND(LEN(H310)&gt;0,OR(NOT(ISTEXT(H310)),LEN(TRIM(H310))=0)),AND(LEN(I310)&gt;0,OR(NOT(ISTEXT(I310)),LEN(TRIM(I310))=0)),AND(LEN(J310)&gt;0,OR(NOT(ISTEXT(J310)),LEN(TRIM(J310))=0)),AND(LEN(K310)&gt;0,OR(NOT(ISTEXT(K310)),LEN(TRIM(K310))=0)),AND(LEN(L310)&gt;0,OR(NOT(ISTEXT(L310)),LEN(TRIM(L310))=0)),AND(LEN(M310)&gt;0,OR(NOT(ISTEXT(M310)),LEN(TRIM(M310))=0))),"Перевірте текст",IF(OR(AND(LEN(B310)&gt;0,'Налаштування'!J7&lt;&gt;"Готово"),AND(LEN(C310)&gt;0,'Налаштування'!J8&lt;&gt;"Готово"),AND(LEN(D310)&gt;0,'Налаштування'!J9&lt;&gt;"Готово"),AND(LEN(E310)&gt;0,'Налаштування'!J10&lt;&gt;"Готово"),AND(LEN(F310)&gt;0,'Налаштування'!J11&lt;&gt;"Готово"),AND(LEN(G310)&gt;0,'Налаштування'!J12&lt;&gt;"Готово"),AND(LEN(H310)&gt;0,'Налаштування'!J13&lt;&gt;"Готово"),AND(LEN(I310)&gt;0,'Налаштування'!J14&lt;&gt;"Готово"),AND(LEN(J310)&gt;0,'Налаштування'!J15&lt;&gt;"Готово"),AND(LEN(K310)&gt;0,'Налаштування'!J16&lt;&gt;"Готово"),AND(LEN(L310)&gt;0,'Налаштування'!J17&lt;&gt;"Готово"),AND(LEN(M310)&gt;0,'Налаштування'!J18&lt;&gt;"Готово")),"Відділ не налаштовано","Готово"))))</x:f>
      </x:c>
    </x:row>
    <x:row r="311" ht="36" customHeight="1">
      <x:c r="A311" s="14" t="n">
        <x:f>IF('Налаштування'!$C$4&lt;&gt;"Готово","",IF(YEAR(DATE('Налаштування'!$B$4,1,305))='Налаштування'!$B$4,DATE('Налаштування'!$B$4,1,305),""))</x:f>
        <x:v>46327</x:v>
      </x:c>
      <x:c r="B311" s="11"/>
      <x:c r="C311" s="11"/>
      <x:c r="D311" s="11"/>
      <x:c r="E311" s="11"/>
      <x:c r="F311" s="11"/>
      <x:c r="G311" s="11"/>
      <x:c r="H311" s="11"/>
      <x:c r="I311" s="11"/>
      <x:c r="J311" s="11"/>
      <x:c r="K311" s="11"/>
      <x:c r="L311" s="11"/>
      <x:c r="M311" s="11"/>
      <x:c r="N311" s="9" t="str">
        <x:f>IF(COUNTA(B311:M311)=0,"",IF(A311="","Дата поза роком",IF(OR(AND(LEN(B311)&gt;0,OR(NOT(ISTEXT(B311)),LEN(TRIM(B311))=0)),AND(LEN(C311)&gt;0,OR(NOT(ISTEXT(C311)),LEN(TRIM(C311))=0)),AND(LEN(D311)&gt;0,OR(NOT(ISTEXT(D311)),LEN(TRIM(D311))=0)),AND(LEN(E311)&gt;0,OR(NOT(ISTEXT(E311)),LEN(TRIM(E311))=0)),AND(LEN(F311)&gt;0,OR(NOT(ISTEXT(F311)),LEN(TRIM(F311))=0)),AND(LEN(G311)&gt;0,OR(NOT(ISTEXT(G311)),LEN(TRIM(G311))=0)),AND(LEN(H311)&gt;0,OR(NOT(ISTEXT(H311)),LEN(TRIM(H311))=0)),AND(LEN(I311)&gt;0,OR(NOT(ISTEXT(I311)),LEN(TRIM(I311))=0)),AND(LEN(J311)&gt;0,OR(NOT(ISTEXT(J311)),LEN(TRIM(J311))=0)),AND(LEN(K311)&gt;0,OR(NOT(ISTEXT(K311)),LEN(TRIM(K311))=0)),AND(LEN(L311)&gt;0,OR(NOT(ISTEXT(L311)),LEN(TRIM(L311))=0)),AND(LEN(M311)&gt;0,OR(NOT(ISTEXT(M311)),LEN(TRIM(M311))=0))),"Перевірте текст",IF(OR(AND(LEN(B311)&gt;0,'Налаштування'!J7&lt;&gt;"Готово"),AND(LEN(C311)&gt;0,'Налаштування'!J8&lt;&gt;"Готово"),AND(LEN(D311)&gt;0,'Налаштування'!J9&lt;&gt;"Готово"),AND(LEN(E311)&gt;0,'Налаштування'!J10&lt;&gt;"Готово"),AND(LEN(F311)&gt;0,'Налаштування'!J11&lt;&gt;"Готово"),AND(LEN(G311)&gt;0,'Налаштування'!J12&lt;&gt;"Готово"),AND(LEN(H311)&gt;0,'Налаштування'!J13&lt;&gt;"Готово"),AND(LEN(I311)&gt;0,'Налаштування'!J14&lt;&gt;"Готово"),AND(LEN(J311)&gt;0,'Налаштування'!J15&lt;&gt;"Готово"),AND(LEN(K311)&gt;0,'Налаштування'!J16&lt;&gt;"Готово"),AND(LEN(L311)&gt;0,'Налаштування'!J17&lt;&gt;"Готово"),AND(LEN(M311)&gt;0,'Налаштування'!J18&lt;&gt;"Готово")),"Відділ не налаштовано","Готово"))))</x:f>
      </x:c>
    </x:row>
    <x:row r="312" ht="36" customHeight="1">
      <x:c r="A312" s="14" t="n">
        <x:f>IF('Налаштування'!$C$4&lt;&gt;"Готово","",IF(YEAR(DATE('Налаштування'!$B$4,1,306))='Налаштування'!$B$4,DATE('Налаштування'!$B$4,1,306),""))</x:f>
        <x:v>46328</x:v>
      </x:c>
      <x:c r="B312" s="11"/>
      <x:c r="C312" s="11"/>
      <x:c r="D312" s="11"/>
      <x:c r="E312" s="11"/>
      <x:c r="F312" s="11"/>
      <x:c r="G312" s="11"/>
      <x:c r="H312" s="11"/>
      <x:c r="I312" s="11"/>
      <x:c r="J312" s="11"/>
      <x:c r="K312" s="11"/>
      <x:c r="L312" s="11"/>
      <x:c r="M312" s="11"/>
      <x:c r="N312" s="9" t="str">
        <x:f>IF(COUNTA(B312:M312)=0,"",IF(A312="","Дата поза роком",IF(OR(AND(LEN(B312)&gt;0,OR(NOT(ISTEXT(B312)),LEN(TRIM(B312))=0)),AND(LEN(C312)&gt;0,OR(NOT(ISTEXT(C312)),LEN(TRIM(C312))=0)),AND(LEN(D312)&gt;0,OR(NOT(ISTEXT(D312)),LEN(TRIM(D312))=0)),AND(LEN(E312)&gt;0,OR(NOT(ISTEXT(E312)),LEN(TRIM(E312))=0)),AND(LEN(F312)&gt;0,OR(NOT(ISTEXT(F312)),LEN(TRIM(F312))=0)),AND(LEN(G312)&gt;0,OR(NOT(ISTEXT(G312)),LEN(TRIM(G312))=0)),AND(LEN(H312)&gt;0,OR(NOT(ISTEXT(H312)),LEN(TRIM(H312))=0)),AND(LEN(I312)&gt;0,OR(NOT(ISTEXT(I312)),LEN(TRIM(I312))=0)),AND(LEN(J312)&gt;0,OR(NOT(ISTEXT(J312)),LEN(TRIM(J312))=0)),AND(LEN(K312)&gt;0,OR(NOT(ISTEXT(K312)),LEN(TRIM(K312))=0)),AND(LEN(L312)&gt;0,OR(NOT(ISTEXT(L312)),LEN(TRIM(L312))=0)),AND(LEN(M312)&gt;0,OR(NOT(ISTEXT(M312)),LEN(TRIM(M312))=0))),"Перевірте текст",IF(OR(AND(LEN(B312)&gt;0,'Налаштування'!J7&lt;&gt;"Готово"),AND(LEN(C312)&gt;0,'Налаштування'!J8&lt;&gt;"Готово"),AND(LEN(D312)&gt;0,'Налаштування'!J9&lt;&gt;"Готово"),AND(LEN(E312)&gt;0,'Налаштування'!J10&lt;&gt;"Готово"),AND(LEN(F312)&gt;0,'Налаштування'!J11&lt;&gt;"Готово"),AND(LEN(G312)&gt;0,'Налаштування'!J12&lt;&gt;"Готово"),AND(LEN(H312)&gt;0,'Налаштування'!J13&lt;&gt;"Готово"),AND(LEN(I312)&gt;0,'Налаштування'!J14&lt;&gt;"Готово"),AND(LEN(J312)&gt;0,'Налаштування'!J15&lt;&gt;"Готово"),AND(LEN(K312)&gt;0,'Налаштування'!J16&lt;&gt;"Готово"),AND(LEN(L312)&gt;0,'Налаштування'!J17&lt;&gt;"Готово"),AND(LEN(M312)&gt;0,'Налаштування'!J18&lt;&gt;"Готово")),"Відділ не налаштовано","Готово"))))</x:f>
      </x:c>
    </x:row>
    <x:row r="313" ht="36" customHeight="1">
      <x:c r="A313" s="14" t="n">
        <x:f>IF('Налаштування'!$C$4&lt;&gt;"Готово","",IF(YEAR(DATE('Налаштування'!$B$4,1,307))='Налаштування'!$B$4,DATE('Налаштування'!$B$4,1,307),""))</x:f>
        <x:v>46329</x:v>
      </x:c>
      <x:c r="B313" s="11"/>
      <x:c r="C313" s="11"/>
      <x:c r="D313" s="11"/>
      <x:c r="E313" s="11"/>
      <x:c r="F313" s="11"/>
      <x:c r="G313" s="11"/>
      <x:c r="H313" s="11"/>
      <x:c r="I313" s="11"/>
      <x:c r="J313" s="11"/>
      <x:c r="K313" s="11"/>
      <x:c r="L313" s="11"/>
      <x:c r="M313" s="11"/>
      <x:c r="N313" s="9" t="str">
        <x:f>IF(COUNTA(B313:M313)=0,"",IF(A313="","Дата поза роком",IF(OR(AND(LEN(B313)&gt;0,OR(NOT(ISTEXT(B313)),LEN(TRIM(B313))=0)),AND(LEN(C313)&gt;0,OR(NOT(ISTEXT(C313)),LEN(TRIM(C313))=0)),AND(LEN(D313)&gt;0,OR(NOT(ISTEXT(D313)),LEN(TRIM(D313))=0)),AND(LEN(E313)&gt;0,OR(NOT(ISTEXT(E313)),LEN(TRIM(E313))=0)),AND(LEN(F313)&gt;0,OR(NOT(ISTEXT(F313)),LEN(TRIM(F313))=0)),AND(LEN(G313)&gt;0,OR(NOT(ISTEXT(G313)),LEN(TRIM(G313))=0)),AND(LEN(H313)&gt;0,OR(NOT(ISTEXT(H313)),LEN(TRIM(H313))=0)),AND(LEN(I313)&gt;0,OR(NOT(ISTEXT(I313)),LEN(TRIM(I313))=0)),AND(LEN(J313)&gt;0,OR(NOT(ISTEXT(J313)),LEN(TRIM(J313))=0)),AND(LEN(K313)&gt;0,OR(NOT(ISTEXT(K313)),LEN(TRIM(K313))=0)),AND(LEN(L313)&gt;0,OR(NOT(ISTEXT(L313)),LEN(TRIM(L313))=0)),AND(LEN(M313)&gt;0,OR(NOT(ISTEXT(M313)),LEN(TRIM(M313))=0))),"Перевірте текст",IF(OR(AND(LEN(B313)&gt;0,'Налаштування'!J7&lt;&gt;"Готово"),AND(LEN(C313)&gt;0,'Налаштування'!J8&lt;&gt;"Готово"),AND(LEN(D313)&gt;0,'Налаштування'!J9&lt;&gt;"Готово"),AND(LEN(E313)&gt;0,'Налаштування'!J10&lt;&gt;"Готово"),AND(LEN(F313)&gt;0,'Налаштування'!J11&lt;&gt;"Готово"),AND(LEN(G313)&gt;0,'Налаштування'!J12&lt;&gt;"Готово"),AND(LEN(H313)&gt;0,'Налаштування'!J13&lt;&gt;"Готово"),AND(LEN(I313)&gt;0,'Налаштування'!J14&lt;&gt;"Готово"),AND(LEN(J313)&gt;0,'Налаштування'!J15&lt;&gt;"Готово"),AND(LEN(K313)&gt;0,'Налаштування'!J16&lt;&gt;"Готово"),AND(LEN(L313)&gt;0,'Налаштування'!J17&lt;&gt;"Готово"),AND(LEN(M313)&gt;0,'Налаштування'!J18&lt;&gt;"Готово")),"Відділ не налаштовано","Готово"))))</x:f>
      </x:c>
    </x:row>
    <x:row r="314" ht="36" customHeight="1">
      <x:c r="A314" s="14" t="n">
        <x:f>IF('Налаштування'!$C$4&lt;&gt;"Готово","",IF(YEAR(DATE('Налаштування'!$B$4,1,308))='Налаштування'!$B$4,DATE('Налаштування'!$B$4,1,308),""))</x:f>
        <x:v>46330</x:v>
      </x:c>
      <x:c r="B314" s="11"/>
      <x:c r="C314" s="11"/>
      <x:c r="D314" s="11"/>
      <x:c r="E314" s="11"/>
      <x:c r="F314" s="11"/>
      <x:c r="G314" s="11"/>
      <x:c r="H314" s="11"/>
      <x:c r="I314" s="11"/>
      <x:c r="J314" s="11"/>
      <x:c r="K314" s="11"/>
      <x:c r="L314" s="11"/>
      <x:c r="M314" s="11"/>
      <x:c r="N314" s="9" t="str">
        <x:f>IF(COUNTA(B314:M314)=0,"",IF(A314="","Дата поза роком",IF(OR(AND(LEN(B314)&gt;0,OR(NOT(ISTEXT(B314)),LEN(TRIM(B314))=0)),AND(LEN(C314)&gt;0,OR(NOT(ISTEXT(C314)),LEN(TRIM(C314))=0)),AND(LEN(D314)&gt;0,OR(NOT(ISTEXT(D314)),LEN(TRIM(D314))=0)),AND(LEN(E314)&gt;0,OR(NOT(ISTEXT(E314)),LEN(TRIM(E314))=0)),AND(LEN(F314)&gt;0,OR(NOT(ISTEXT(F314)),LEN(TRIM(F314))=0)),AND(LEN(G314)&gt;0,OR(NOT(ISTEXT(G314)),LEN(TRIM(G314))=0)),AND(LEN(H314)&gt;0,OR(NOT(ISTEXT(H314)),LEN(TRIM(H314))=0)),AND(LEN(I314)&gt;0,OR(NOT(ISTEXT(I314)),LEN(TRIM(I314))=0)),AND(LEN(J314)&gt;0,OR(NOT(ISTEXT(J314)),LEN(TRIM(J314))=0)),AND(LEN(K314)&gt;0,OR(NOT(ISTEXT(K314)),LEN(TRIM(K314))=0)),AND(LEN(L314)&gt;0,OR(NOT(ISTEXT(L314)),LEN(TRIM(L314))=0)),AND(LEN(M314)&gt;0,OR(NOT(ISTEXT(M314)),LEN(TRIM(M314))=0))),"Перевірте текст",IF(OR(AND(LEN(B314)&gt;0,'Налаштування'!J7&lt;&gt;"Готово"),AND(LEN(C314)&gt;0,'Налаштування'!J8&lt;&gt;"Готово"),AND(LEN(D314)&gt;0,'Налаштування'!J9&lt;&gt;"Готово"),AND(LEN(E314)&gt;0,'Налаштування'!J10&lt;&gt;"Готово"),AND(LEN(F314)&gt;0,'Налаштування'!J11&lt;&gt;"Готово"),AND(LEN(G314)&gt;0,'Налаштування'!J12&lt;&gt;"Готово"),AND(LEN(H314)&gt;0,'Налаштування'!J13&lt;&gt;"Готово"),AND(LEN(I314)&gt;0,'Налаштування'!J14&lt;&gt;"Готово"),AND(LEN(J314)&gt;0,'Налаштування'!J15&lt;&gt;"Готово"),AND(LEN(K314)&gt;0,'Налаштування'!J16&lt;&gt;"Готово"),AND(LEN(L314)&gt;0,'Налаштування'!J17&lt;&gt;"Готово"),AND(LEN(M314)&gt;0,'Налаштування'!J18&lt;&gt;"Готово")),"Відділ не налаштовано","Готово"))))</x:f>
      </x:c>
    </x:row>
    <x:row r="315" ht="36" customHeight="1">
      <x:c r="A315" s="14" t="n">
        <x:f>IF('Налаштування'!$C$4&lt;&gt;"Готово","",IF(YEAR(DATE('Налаштування'!$B$4,1,309))='Налаштування'!$B$4,DATE('Налаштування'!$B$4,1,309),""))</x:f>
        <x:v>46331</x:v>
      </x:c>
      <x:c r="B315" s="11"/>
      <x:c r="C315" s="11"/>
      <x:c r="D315" s="11"/>
      <x:c r="E315" s="11"/>
      <x:c r="F315" s="11"/>
      <x:c r="G315" s="11"/>
      <x:c r="H315" s="11"/>
      <x:c r="I315" s="11"/>
      <x:c r="J315" s="11"/>
      <x:c r="K315" s="11"/>
      <x:c r="L315" s="11"/>
      <x:c r="M315" s="11"/>
      <x:c r="N315" s="9" t="str">
        <x:f>IF(COUNTA(B315:M315)=0,"",IF(A315="","Дата поза роком",IF(OR(AND(LEN(B315)&gt;0,OR(NOT(ISTEXT(B315)),LEN(TRIM(B315))=0)),AND(LEN(C315)&gt;0,OR(NOT(ISTEXT(C315)),LEN(TRIM(C315))=0)),AND(LEN(D315)&gt;0,OR(NOT(ISTEXT(D315)),LEN(TRIM(D315))=0)),AND(LEN(E315)&gt;0,OR(NOT(ISTEXT(E315)),LEN(TRIM(E315))=0)),AND(LEN(F315)&gt;0,OR(NOT(ISTEXT(F315)),LEN(TRIM(F315))=0)),AND(LEN(G315)&gt;0,OR(NOT(ISTEXT(G315)),LEN(TRIM(G315))=0)),AND(LEN(H315)&gt;0,OR(NOT(ISTEXT(H315)),LEN(TRIM(H315))=0)),AND(LEN(I315)&gt;0,OR(NOT(ISTEXT(I315)),LEN(TRIM(I315))=0)),AND(LEN(J315)&gt;0,OR(NOT(ISTEXT(J315)),LEN(TRIM(J315))=0)),AND(LEN(K315)&gt;0,OR(NOT(ISTEXT(K315)),LEN(TRIM(K315))=0)),AND(LEN(L315)&gt;0,OR(NOT(ISTEXT(L315)),LEN(TRIM(L315))=0)),AND(LEN(M315)&gt;0,OR(NOT(ISTEXT(M315)),LEN(TRIM(M315))=0))),"Перевірте текст",IF(OR(AND(LEN(B315)&gt;0,'Налаштування'!J7&lt;&gt;"Готово"),AND(LEN(C315)&gt;0,'Налаштування'!J8&lt;&gt;"Готово"),AND(LEN(D315)&gt;0,'Налаштування'!J9&lt;&gt;"Готово"),AND(LEN(E315)&gt;0,'Налаштування'!J10&lt;&gt;"Готово"),AND(LEN(F315)&gt;0,'Налаштування'!J11&lt;&gt;"Готово"),AND(LEN(G315)&gt;0,'Налаштування'!J12&lt;&gt;"Готово"),AND(LEN(H315)&gt;0,'Налаштування'!J13&lt;&gt;"Готово"),AND(LEN(I315)&gt;0,'Налаштування'!J14&lt;&gt;"Готово"),AND(LEN(J315)&gt;0,'Налаштування'!J15&lt;&gt;"Готово"),AND(LEN(K315)&gt;0,'Налаштування'!J16&lt;&gt;"Готово"),AND(LEN(L315)&gt;0,'Налаштування'!J17&lt;&gt;"Готово"),AND(LEN(M315)&gt;0,'Налаштування'!J18&lt;&gt;"Готово")),"Відділ не налаштовано","Готово"))))</x:f>
      </x:c>
    </x:row>
    <x:row r="316" ht="36" customHeight="1">
      <x:c r="A316" s="14" t="n">
        <x:f>IF('Налаштування'!$C$4&lt;&gt;"Готово","",IF(YEAR(DATE('Налаштування'!$B$4,1,310))='Налаштування'!$B$4,DATE('Налаштування'!$B$4,1,310),""))</x:f>
        <x:v>46332</x:v>
      </x:c>
      <x:c r="B316" s="11"/>
      <x:c r="C316" s="11"/>
      <x:c r="D316" s="11"/>
      <x:c r="E316" s="11"/>
      <x:c r="F316" s="11"/>
      <x:c r="G316" s="11"/>
      <x:c r="H316" s="11"/>
      <x:c r="I316" s="11"/>
      <x:c r="J316" s="11"/>
      <x:c r="K316" s="11"/>
      <x:c r="L316" s="11"/>
      <x:c r="M316" s="11"/>
      <x:c r="N316" s="9" t="str">
        <x:f>IF(COUNTA(B316:M316)=0,"",IF(A316="","Дата поза роком",IF(OR(AND(LEN(B316)&gt;0,OR(NOT(ISTEXT(B316)),LEN(TRIM(B316))=0)),AND(LEN(C316)&gt;0,OR(NOT(ISTEXT(C316)),LEN(TRIM(C316))=0)),AND(LEN(D316)&gt;0,OR(NOT(ISTEXT(D316)),LEN(TRIM(D316))=0)),AND(LEN(E316)&gt;0,OR(NOT(ISTEXT(E316)),LEN(TRIM(E316))=0)),AND(LEN(F316)&gt;0,OR(NOT(ISTEXT(F316)),LEN(TRIM(F316))=0)),AND(LEN(G316)&gt;0,OR(NOT(ISTEXT(G316)),LEN(TRIM(G316))=0)),AND(LEN(H316)&gt;0,OR(NOT(ISTEXT(H316)),LEN(TRIM(H316))=0)),AND(LEN(I316)&gt;0,OR(NOT(ISTEXT(I316)),LEN(TRIM(I316))=0)),AND(LEN(J316)&gt;0,OR(NOT(ISTEXT(J316)),LEN(TRIM(J316))=0)),AND(LEN(K316)&gt;0,OR(NOT(ISTEXT(K316)),LEN(TRIM(K316))=0)),AND(LEN(L316)&gt;0,OR(NOT(ISTEXT(L316)),LEN(TRIM(L316))=0)),AND(LEN(M316)&gt;0,OR(NOT(ISTEXT(M316)),LEN(TRIM(M316))=0))),"Перевірте текст",IF(OR(AND(LEN(B316)&gt;0,'Налаштування'!J7&lt;&gt;"Готово"),AND(LEN(C316)&gt;0,'Налаштування'!J8&lt;&gt;"Готово"),AND(LEN(D316)&gt;0,'Налаштування'!J9&lt;&gt;"Готово"),AND(LEN(E316)&gt;0,'Налаштування'!J10&lt;&gt;"Готово"),AND(LEN(F316)&gt;0,'Налаштування'!J11&lt;&gt;"Готово"),AND(LEN(G316)&gt;0,'Налаштування'!J12&lt;&gt;"Готово"),AND(LEN(H316)&gt;0,'Налаштування'!J13&lt;&gt;"Готово"),AND(LEN(I316)&gt;0,'Налаштування'!J14&lt;&gt;"Готово"),AND(LEN(J316)&gt;0,'Налаштування'!J15&lt;&gt;"Готово"),AND(LEN(K316)&gt;0,'Налаштування'!J16&lt;&gt;"Готово"),AND(LEN(L316)&gt;0,'Налаштування'!J17&lt;&gt;"Готово"),AND(LEN(M316)&gt;0,'Налаштування'!J18&lt;&gt;"Готово")),"Відділ не налаштовано","Готово"))))</x:f>
      </x:c>
    </x:row>
    <x:row r="317" ht="36" customHeight="1">
      <x:c r="A317" s="14" t="n">
        <x:f>IF('Налаштування'!$C$4&lt;&gt;"Готово","",IF(YEAR(DATE('Налаштування'!$B$4,1,311))='Налаштування'!$B$4,DATE('Налаштування'!$B$4,1,311),""))</x:f>
        <x:v>46333</x:v>
      </x:c>
      <x:c r="B317" s="11"/>
      <x:c r="C317" s="11"/>
      <x:c r="D317" s="11"/>
      <x:c r="E317" s="11"/>
      <x:c r="F317" s="11"/>
      <x:c r="G317" s="11"/>
      <x:c r="H317" s="11"/>
      <x:c r="I317" s="11"/>
      <x:c r="J317" s="11"/>
      <x:c r="K317" s="11"/>
      <x:c r="L317" s="11"/>
      <x:c r="M317" s="11"/>
      <x:c r="N317" s="9" t="str">
        <x:f>IF(COUNTA(B317:M317)=0,"",IF(A317="","Дата поза роком",IF(OR(AND(LEN(B317)&gt;0,OR(NOT(ISTEXT(B317)),LEN(TRIM(B317))=0)),AND(LEN(C317)&gt;0,OR(NOT(ISTEXT(C317)),LEN(TRIM(C317))=0)),AND(LEN(D317)&gt;0,OR(NOT(ISTEXT(D317)),LEN(TRIM(D317))=0)),AND(LEN(E317)&gt;0,OR(NOT(ISTEXT(E317)),LEN(TRIM(E317))=0)),AND(LEN(F317)&gt;0,OR(NOT(ISTEXT(F317)),LEN(TRIM(F317))=0)),AND(LEN(G317)&gt;0,OR(NOT(ISTEXT(G317)),LEN(TRIM(G317))=0)),AND(LEN(H317)&gt;0,OR(NOT(ISTEXT(H317)),LEN(TRIM(H317))=0)),AND(LEN(I317)&gt;0,OR(NOT(ISTEXT(I317)),LEN(TRIM(I317))=0)),AND(LEN(J317)&gt;0,OR(NOT(ISTEXT(J317)),LEN(TRIM(J317))=0)),AND(LEN(K317)&gt;0,OR(NOT(ISTEXT(K317)),LEN(TRIM(K317))=0)),AND(LEN(L317)&gt;0,OR(NOT(ISTEXT(L317)),LEN(TRIM(L317))=0)),AND(LEN(M317)&gt;0,OR(NOT(ISTEXT(M317)),LEN(TRIM(M317))=0))),"Перевірте текст",IF(OR(AND(LEN(B317)&gt;0,'Налаштування'!J7&lt;&gt;"Готово"),AND(LEN(C317)&gt;0,'Налаштування'!J8&lt;&gt;"Готово"),AND(LEN(D317)&gt;0,'Налаштування'!J9&lt;&gt;"Готово"),AND(LEN(E317)&gt;0,'Налаштування'!J10&lt;&gt;"Готово"),AND(LEN(F317)&gt;0,'Налаштування'!J11&lt;&gt;"Готово"),AND(LEN(G317)&gt;0,'Налаштування'!J12&lt;&gt;"Готово"),AND(LEN(H317)&gt;0,'Налаштування'!J13&lt;&gt;"Готово"),AND(LEN(I317)&gt;0,'Налаштування'!J14&lt;&gt;"Готово"),AND(LEN(J317)&gt;0,'Налаштування'!J15&lt;&gt;"Готово"),AND(LEN(K317)&gt;0,'Налаштування'!J16&lt;&gt;"Готово"),AND(LEN(L317)&gt;0,'Налаштування'!J17&lt;&gt;"Готово"),AND(LEN(M317)&gt;0,'Налаштування'!J18&lt;&gt;"Готово")),"Відділ не налаштовано","Готово"))))</x:f>
      </x:c>
    </x:row>
    <x:row r="318" ht="36" customHeight="1">
      <x:c r="A318" s="14" t="n">
        <x:f>IF('Налаштування'!$C$4&lt;&gt;"Готово","",IF(YEAR(DATE('Налаштування'!$B$4,1,312))='Налаштування'!$B$4,DATE('Налаштування'!$B$4,1,312),""))</x:f>
        <x:v>46334</x:v>
      </x:c>
      <x:c r="B318" s="11"/>
      <x:c r="C318" s="11"/>
      <x:c r="D318" s="11"/>
      <x:c r="E318" s="11"/>
      <x:c r="F318" s="11"/>
      <x:c r="G318" s="11"/>
      <x:c r="H318" s="11"/>
      <x:c r="I318" s="11"/>
      <x:c r="J318" s="11"/>
      <x:c r="K318" s="11"/>
      <x:c r="L318" s="11"/>
      <x:c r="M318" s="11"/>
      <x:c r="N318" s="9" t="str">
        <x:f>IF(COUNTA(B318:M318)=0,"",IF(A318="","Дата поза роком",IF(OR(AND(LEN(B318)&gt;0,OR(NOT(ISTEXT(B318)),LEN(TRIM(B318))=0)),AND(LEN(C318)&gt;0,OR(NOT(ISTEXT(C318)),LEN(TRIM(C318))=0)),AND(LEN(D318)&gt;0,OR(NOT(ISTEXT(D318)),LEN(TRIM(D318))=0)),AND(LEN(E318)&gt;0,OR(NOT(ISTEXT(E318)),LEN(TRIM(E318))=0)),AND(LEN(F318)&gt;0,OR(NOT(ISTEXT(F318)),LEN(TRIM(F318))=0)),AND(LEN(G318)&gt;0,OR(NOT(ISTEXT(G318)),LEN(TRIM(G318))=0)),AND(LEN(H318)&gt;0,OR(NOT(ISTEXT(H318)),LEN(TRIM(H318))=0)),AND(LEN(I318)&gt;0,OR(NOT(ISTEXT(I318)),LEN(TRIM(I318))=0)),AND(LEN(J318)&gt;0,OR(NOT(ISTEXT(J318)),LEN(TRIM(J318))=0)),AND(LEN(K318)&gt;0,OR(NOT(ISTEXT(K318)),LEN(TRIM(K318))=0)),AND(LEN(L318)&gt;0,OR(NOT(ISTEXT(L318)),LEN(TRIM(L318))=0)),AND(LEN(M318)&gt;0,OR(NOT(ISTEXT(M318)),LEN(TRIM(M318))=0))),"Перевірте текст",IF(OR(AND(LEN(B318)&gt;0,'Налаштування'!J7&lt;&gt;"Готово"),AND(LEN(C318)&gt;0,'Налаштування'!J8&lt;&gt;"Готово"),AND(LEN(D318)&gt;0,'Налаштування'!J9&lt;&gt;"Готово"),AND(LEN(E318)&gt;0,'Налаштування'!J10&lt;&gt;"Готово"),AND(LEN(F318)&gt;0,'Налаштування'!J11&lt;&gt;"Готово"),AND(LEN(G318)&gt;0,'Налаштування'!J12&lt;&gt;"Готово"),AND(LEN(H318)&gt;0,'Налаштування'!J13&lt;&gt;"Готово"),AND(LEN(I318)&gt;0,'Налаштування'!J14&lt;&gt;"Готово"),AND(LEN(J318)&gt;0,'Налаштування'!J15&lt;&gt;"Готово"),AND(LEN(K318)&gt;0,'Налаштування'!J16&lt;&gt;"Готово"),AND(LEN(L318)&gt;0,'Налаштування'!J17&lt;&gt;"Готово"),AND(LEN(M318)&gt;0,'Налаштування'!J18&lt;&gt;"Готово")),"Відділ не налаштовано","Готово"))))</x:f>
      </x:c>
    </x:row>
    <x:row r="319" ht="36" customHeight="1">
      <x:c r="A319" s="14" t="n">
        <x:f>IF('Налаштування'!$C$4&lt;&gt;"Готово","",IF(YEAR(DATE('Налаштування'!$B$4,1,313))='Налаштування'!$B$4,DATE('Налаштування'!$B$4,1,313),""))</x:f>
        <x:v>46335</x:v>
      </x:c>
      <x:c r="B319" s="11"/>
      <x:c r="C319" s="11"/>
      <x:c r="D319" s="11"/>
      <x:c r="E319" s="11"/>
      <x:c r="F319" s="11"/>
      <x:c r="G319" s="11"/>
      <x:c r="H319" s="11"/>
      <x:c r="I319" s="11"/>
      <x:c r="J319" s="11"/>
      <x:c r="K319" s="11"/>
      <x:c r="L319" s="11"/>
      <x:c r="M319" s="11"/>
      <x:c r="N319" s="9" t="str">
        <x:f>IF(COUNTA(B319:M319)=0,"",IF(A319="","Дата поза роком",IF(OR(AND(LEN(B319)&gt;0,OR(NOT(ISTEXT(B319)),LEN(TRIM(B319))=0)),AND(LEN(C319)&gt;0,OR(NOT(ISTEXT(C319)),LEN(TRIM(C319))=0)),AND(LEN(D319)&gt;0,OR(NOT(ISTEXT(D319)),LEN(TRIM(D319))=0)),AND(LEN(E319)&gt;0,OR(NOT(ISTEXT(E319)),LEN(TRIM(E319))=0)),AND(LEN(F319)&gt;0,OR(NOT(ISTEXT(F319)),LEN(TRIM(F319))=0)),AND(LEN(G319)&gt;0,OR(NOT(ISTEXT(G319)),LEN(TRIM(G319))=0)),AND(LEN(H319)&gt;0,OR(NOT(ISTEXT(H319)),LEN(TRIM(H319))=0)),AND(LEN(I319)&gt;0,OR(NOT(ISTEXT(I319)),LEN(TRIM(I319))=0)),AND(LEN(J319)&gt;0,OR(NOT(ISTEXT(J319)),LEN(TRIM(J319))=0)),AND(LEN(K319)&gt;0,OR(NOT(ISTEXT(K319)),LEN(TRIM(K319))=0)),AND(LEN(L319)&gt;0,OR(NOT(ISTEXT(L319)),LEN(TRIM(L319))=0)),AND(LEN(M319)&gt;0,OR(NOT(ISTEXT(M319)),LEN(TRIM(M319))=0))),"Перевірте текст",IF(OR(AND(LEN(B319)&gt;0,'Налаштування'!J7&lt;&gt;"Готово"),AND(LEN(C319)&gt;0,'Налаштування'!J8&lt;&gt;"Готово"),AND(LEN(D319)&gt;0,'Налаштування'!J9&lt;&gt;"Готово"),AND(LEN(E319)&gt;0,'Налаштування'!J10&lt;&gt;"Готово"),AND(LEN(F319)&gt;0,'Налаштування'!J11&lt;&gt;"Готово"),AND(LEN(G319)&gt;0,'Налаштування'!J12&lt;&gt;"Готово"),AND(LEN(H319)&gt;0,'Налаштування'!J13&lt;&gt;"Готово"),AND(LEN(I319)&gt;0,'Налаштування'!J14&lt;&gt;"Готово"),AND(LEN(J319)&gt;0,'Налаштування'!J15&lt;&gt;"Готово"),AND(LEN(K319)&gt;0,'Налаштування'!J16&lt;&gt;"Готово"),AND(LEN(L319)&gt;0,'Налаштування'!J17&lt;&gt;"Готово"),AND(LEN(M319)&gt;0,'Налаштування'!J18&lt;&gt;"Готово")),"Відділ не налаштовано","Готово"))))</x:f>
      </x:c>
    </x:row>
    <x:row r="320" ht="36" customHeight="1">
      <x:c r="A320" s="14" t="n">
        <x:f>IF('Налаштування'!$C$4&lt;&gt;"Готово","",IF(YEAR(DATE('Налаштування'!$B$4,1,314))='Налаштування'!$B$4,DATE('Налаштування'!$B$4,1,314),""))</x:f>
        <x:v>46336</x:v>
      </x:c>
      <x:c r="B320" s="11"/>
      <x:c r="C320" s="11"/>
      <x:c r="D320" s="11"/>
      <x:c r="E320" s="11"/>
      <x:c r="F320" s="11"/>
      <x:c r="G320" s="11"/>
      <x:c r="H320" s="11"/>
      <x:c r="I320" s="11"/>
      <x:c r="J320" s="11"/>
      <x:c r="K320" s="11"/>
      <x:c r="L320" s="11"/>
      <x:c r="M320" s="11"/>
      <x:c r="N320" s="9" t="str">
        <x:f>IF(COUNTA(B320:M320)=0,"",IF(A320="","Дата поза роком",IF(OR(AND(LEN(B320)&gt;0,OR(NOT(ISTEXT(B320)),LEN(TRIM(B320))=0)),AND(LEN(C320)&gt;0,OR(NOT(ISTEXT(C320)),LEN(TRIM(C320))=0)),AND(LEN(D320)&gt;0,OR(NOT(ISTEXT(D320)),LEN(TRIM(D320))=0)),AND(LEN(E320)&gt;0,OR(NOT(ISTEXT(E320)),LEN(TRIM(E320))=0)),AND(LEN(F320)&gt;0,OR(NOT(ISTEXT(F320)),LEN(TRIM(F320))=0)),AND(LEN(G320)&gt;0,OR(NOT(ISTEXT(G320)),LEN(TRIM(G320))=0)),AND(LEN(H320)&gt;0,OR(NOT(ISTEXT(H320)),LEN(TRIM(H320))=0)),AND(LEN(I320)&gt;0,OR(NOT(ISTEXT(I320)),LEN(TRIM(I320))=0)),AND(LEN(J320)&gt;0,OR(NOT(ISTEXT(J320)),LEN(TRIM(J320))=0)),AND(LEN(K320)&gt;0,OR(NOT(ISTEXT(K320)),LEN(TRIM(K320))=0)),AND(LEN(L320)&gt;0,OR(NOT(ISTEXT(L320)),LEN(TRIM(L320))=0)),AND(LEN(M320)&gt;0,OR(NOT(ISTEXT(M320)),LEN(TRIM(M320))=0))),"Перевірте текст",IF(OR(AND(LEN(B320)&gt;0,'Налаштування'!J7&lt;&gt;"Готово"),AND(LEN(C320)&gt;0,'Налаштування'!J8&lt;&gt;"Готово"),AND(LEN(D320)&gt;0,'Налаштування'!J9&lt;&gt;"Готово"),AND(LEN(E320)&gt;0,'Налаштування'!J10&lt;&gt;"Готово"),AND(LEN(F320)&gt;0,'Налаштування'!J11&lt;&gt;"Готово"),AND(LEN(G320)&gt;0,'Налаштування'!J12&lt;&gt;"Готово"),AND(LEN(H320)&gt;0,'Налаштування'!J13&lt;&gt;"Готово"),AND(LEN(I320)&gt;0,'Налаштування'!J14&lt;&gt;"Готово"),AND(LEN(J320)&gt;0,'Налаштування'!J15&lt;&gt;"Готово"),AND(LEN(K320)&gt;0,'Налаштування'!J16&lt;&gt;"Готово"),AND(LEN(L320)&gt;0,'Налаштування'!J17&lt;&gt;"Готово"),AND(LEN(M320)&gt;0,'Налаштування'!J18&lt;&gt;"Готово")),"Відділ не налаштовано","Готово"))))</x:f>
      </x:c>
    </x:row>
    <x:row r="321" ht="36" customHeight="1">
      <x:c r="A321" s="14" t="n">
        <x:f>IF('Налаштування'!$C$4&lt;&gt;"Готово","",IF(YEAR(DATE('Налаштування'!$B$4,1,315))='Налаштування'!$B$4,DATE('Налаштування'!$B$4,1,315),""))</x:f>
        <x:v>46337</x:v>
      </x:c>
      <x:c r="B321" s="11"/>
      <x:c r="C321" s="11"/>
      <x:c r="D321" s="11"/>
      <x:c r="E321" s="11"/>
      <x:c r="F321" s="11"/>
      <x:c r="G321" s="11"/>
      <x:c r="H321" s="11"/>
      <x:c r="I321" s="11"/>
      <x:c r="J321" s="11"/>
      <x:c r="K321" s="11"/>
      <x:c r="L321" s="11"/>
      <x:c r="M321" s="11"/>
      <x:c r="N321" s="9" t="str">
        <x:f>IF(COUNTA(B321:M321)=0,"",IF(A321="","Дата поза роком",IF(OR(AND(LEN(B321)&gt;0,OR(NOT(ISTEXT(B321)),LEN(TRIM(B321))=0)),AND(LEN(C321)&gt;0,OR(NOT(ISTEXT(C321)),LEN(TRIM(C321))=0)),AND(LEN(D321)&gt;0,OR(NOT(ISTEXT(D321)),LEN(TRIM(D321))=0)),AND(LEN(E321)&gt;0,OR(NOT(ISTEXT(E321)),LEN(TRIM(E321))=0)),AND(LEN(F321)&gt;0,OR(NOT(ISTEXT(F321)),LEN(TRIM(F321))=0)),AND(LEN(G321)&gt;0,OR(NOT(ISTEXT(G321)),LEN(TRIM(G321))=0)),AND(LEN(H321)&gt;0,OR(NOT(ISTEXT(H321)),LEN(TRIM(H321))=0)),AND(LEN(I321)&gt;0,OR(NOT(ISTEXT(I321)),LEN(TRIM(I321))=0)),AND(LEN(J321)&gt;0,OR(NOT(ISTEXT(J321)),LEN(TRIM(J321))=0)),AND(LEN(K321)&gt;0,OR(NOT(ISTEXT(K321)),LEN(TRIM(K321))=0)),AND(LEN(L321)&gt;0,OR(NOT(ISTEXT(L321)),LEN(TRIM(L321))=0)),AND(LEN(M321)&gt;0,OR(NOT(ISTEXT(M321)),LEN(TRIM(M321))=0))),"Перевірте текст",IF(OR(AND(LEN(B321)&gt;0,'Налаштування'!J7&lt;&gt;"Готово"),AND(LEN(C321)&gt;0,'Налаштування'!J8&lt;&gt;"Готово"),AND(LEN(D321)&gt;0,'Налаштування'!J9&lt;&gt;"Готово"),AND(LEN(E321)&gt;0,'Налаштування'!J10&lt;&gt;"Готово"),AND(LEN(F321)&gt;0,'Налаштування'!J11&lt;&gt;"Готово"),AND(LEN(G321)&gt;0,'Налаштування'!J12&lt;&gt;"Готово"),AND(LEN(H321)&gt;0,'Налаштування'!J13&lt;&gt;"Готово"),AND(LEN(I321)&gt;0,'Налаштування'!J14&lt;&gt;"Готово"),AND(LEN(J321)&gt;0,'Налаштування'!J15&lt;&gt;"Готово"),AND(LEN(K321)&gt;0,'Налаштування'!J16&lt;&gt;"Готово"),AND(LEN(L321)&gt;0,'Налаштування'!J17&lt;&gt;"Готово"),AND(LEN(M321)&gt;0,'Налаштування'!J18&lt;&gt;"Готово")),"Відділ не налаштовано","Готово"))))</x:f>
      </x:c>
    </x:row>
    <x:row r="322" ht="36" customHeight="1">
      <x:c r="A322" s="14" t="n">
        <x:f>IF('Налаштування'!$C$4&lt;&gt;"Готово","",IF(YEAR(DATE('Налаштування'!$B$4,1,316))='Налаштування'!$B$4,DATE('Налаштування'!$B$4,1,316),""))</x:f>
        <x:v>46338</x:v>
      </x:c>
      <x:c r="B322" s="11"/>
      <x:c r="C322" s="11"/>
      <x:c r="D322" s="11"/>
      <x:c r="E322" s="11"/>
      <x:c r="F322" s="11"/>
      <x:c r="G322" s="11"/>
      <x:c r="H322" s="11"/>
      <x:c r="I322" s="11"/>
      <x:c r="J322" s="11"/>
      <x:c r="K322" s="11"/>
      <x:c r="L322" s="11"/>
      <x:c r="M322" s="11"/>
      <x:c r="N322" s="9" t="str">
        <x:f>IF(COUNTA(B322:M322)=0,"",IF(A322="","Дата поза роком",IF(OR(AND(LEN(B322)&gt;0,OR(NOT(ISTEXT(B322)),LEN(TRIM(B322))=0)),AND(LEN(C322)&gt;0,OR(NOT(ISTEXT(C322)),LEN(TRIM(C322))=0)),AND(LEN(D322)&gt;0,OR(NOT(ISTEXT(D322)),LEN(TRIM(D322))=0)),AND(LEN(E322)&gt;0,OR(NOT(ISTEXT(E322)),LEN(TRIM(E322))=0)),AND(LEN(F322)&gt;0,OR(NOT(ISTEXT(F322)),LEN(TRIM(F322))=0)),AND(LEN(G322)&gt;0,OR(NOT(ISTEXT(G322)),LEN(TRIM(G322))=0)),AND(LEN(H322)&gt;0,OR(NOT(ISTEXT(H322)),LEN(TRIM(H322))=0)),AND(LEN(I322)&gt;0,OR(NOT(ISTEXT(I322)),LEN(TRIM(I322))=0)),AND(LEN(J322)&gt;0,OR(NOT(ISTEXT(J322)),LEN(TRIM(J322))=0)),AND(LEN(K322)&gt;0,OR(NOT(ISTEXT(K322)),LEN(TRIM(K322))=0)),AND(LEN(L322)&gt;0,OR(NOT(ISTEXT(L322)),LEN(TRIM(L322))=0)),AND(LEN(M322)&gt;0,OR(NOT(ISTEXT(M322)),LEN(TRIM(M322))=0))),"Перевірте текст",IF(OR(AND(LEN(B322)&gt;0,'Налаштування'!J7&lt;&gt;"Готово"),AND(LEN(C322)&gt;0,'Налаштування'!J8&lt;&gt;"Готово"),AND(LEN(D322)&gt;0,'Налаштування'!J9&lt;&gt;"Готово"),AND(LEN(E322)&gt;0,'Налаштування'!J10&lt;&gt;"Готово"),AND(LEN(F322)&gt;0,'Налаштування'!J11&lt;&gt;"Готово"),AND(LEN(G322)&gt;0,'Налаштування'!J12&lt;&gt;"Готово"),AND(LEN(H322)&gt;0,'Налаштування'!J13&lt;&gt;"Готово"),AND(LEN(I322)&gt;0,'Налаштування'!J14&lt;&gt;"Готово"),AND(LEN(J322)&gt;0,'Налаштування'!J15&lt;&gt;"Готово"),AND(LEN(K322)&gt;0,'Налаштування'!J16&lt;&gt;"Готово"),AND(LEN(L322)&gt;0,'Налаштування'!J17&lt;&gt;"Готово"),AND(LEN(M322)&gt;0,'Налаштування'!J18&lt;&gt;"Готово")),"Відділ не налаштовано","Готово"))))</x:f>
      </x:c>
    </x:row>
    <x:row r="323" ht="36" customHeight="1">
      <x:c r="A323" s="14" t="n">
        <x:f>IF('Налаштування'!$C$4&lt;&gt;"Готово","",IF(YEAR(DATE('Налаштування'!$B$4,1,317))='Налаштування'!$B$4,DATE('Налаштування'!$B$4,1,317),""))</x:f>
        <x:v>46339</x:v>
      </x:c>
      <x:c r="B323" s="11"/>
      <x:c r="C323" s="11"/>
      <x:c r="D323" s="11"/>
      <x:c r="E323" s="11"/>
      <x:c r="F323" s="11"/>
      <x:c r="G323" s="11"/>
      <x:c r="H323" s="11"/>
      <x:c r="I323" s="11"/>
      <x:c r="J323" s="11"/>
      <x:c r="K323" s="11"/>
      <x:c r="L323" s="11"/>
      <x:c r="M323" s="11"/>
      <x:c r="N323" s="9" t="str">
        <x:f>IF(COUNTA(B323:M323)=0,"",IF(A323="","Дата поза роком",IF(OR(AND(LEN(B323)&gt;0,OR(NOT(ISTEXT(B323)),LEN(TRIM(B323))=0)),AND(LEN(C323)&gt;0,OR(NOT(ISTEXT(C323)),LEN(TRIM(C323))=0)),AND(LEN(D323)&gt;0,OR(NOT(ISTEXT(D323)),LEN(TRIM(D323))=0)),AND(LEN(E323)&gt;0,OR(NOT(ISTEXT(E323)),LEN(TRIM(E323))=0)),AND(LEN(F323)&gt;0,OR(NOT(ISTEXT(F323)),LEN(TRIM(F323))=0)),AND(LEN(G323)&gt;0,OR(NOT(ISTEXT(G323)),LEN(TRIM(G323))=0)),AND(LEN(H323)&gt;0,OR(NOT(ISTEXT(H323)),LEN(TRIM(H323))=0)),AND(LEN(I323)&gt;0,OR(NOT(ISTEXT(I323)),LEN(TRIM(I323))=0)),AND(LEN(J323)&gt;0,OR(NOT(ISTEXT(J323)),LEN(TRIM(J323))=0)),AND(LEN(K323)&gt;0,OR(NOT(ISTEXT(K323)),LEN(TRIM(K323))=0)),AND(LEN(L323)&gt;0,OR(NOT(ISTEXT(L323)),LEN(TRIM(L323))=0)),AND(LEN(M323)&gt;0,OR(NOT(ISTEXT(M323)),LEN(TRIM(M323))=0))),"Перевірте текст",IF(OR(AND(LEN(B323)&gt;0,'Налаштування'!J7&lt;&gt;"Готово"),AND(LEN(C323)&gt;0,'Налаштування'!J8&lt;&gt;"Готово"),AND(LEN(D323)&gt;0,'Налаштування'!J9&lt;&gt;"Готово"),AND(LEN(E323)&gt;0,'Налаштування'!J10&lt;&gt;"Готово"),AND(LEN(F323)&gt;0,'Налаштування'!J11&lt;&gt;"Готово"),AND(LEN(G323)&gt;0,'Налаштування'!J12&lt;&gt;"Готово"),AND(LEN(H323)&gt;0,'Налаштування'!J13&lt;&gt;"Готово"),AND(LEN(I323)&gt;0,'Налаштування'!J14&lt;&gt;"Готово"),AND(LEN(J323)&gt;0,'Налаштування'!J15&lt;&gt;"Готово"),AND(LEN(K323)&gt;0,'Налаштування'!J16&lt;&gt;"Готово"),AND(LEN(L323)&gt;0,'Налаштування'!J17&lt;&gt;"Готово"),AND(LEN(M323)&gt;0,'Налаштування'!J18&lt;&gt;"Готово")),"Відділ не налаштовано","Готово"))))</x:f>
      </x:c>
    </x:row>
    <x:row r="324" ht="36" customHeight="1">
      <x:c r="A324" s="14" t="n">
        <x:f>IF('Налаштування'!$C$4&lt;&gt;"Готово","",IF(YEAR(DATE('Налаштування'!$B$4,1,318))='Налаштування'!$B$4,DATE('Налаштування'!$B$4,1,318),""))</x:f>
        <x:v>46340</x:v>
      </x:c>
      <x:c r="B324" s="11"/>
      <x:c r="C324" s="11"/>
      <x:c r="D324" s="11"/>
      <x:c r="E324" s="11"/>
      <x:c r="F324" s="11"/>
      <x:c r="G324" s="11"/>
      <x:c r="H324" s="11"/>
      <x:c r="I324" s="11"/>
      <x:c r="J324" s="11"/>
      <x:c r="K324" s="11"/>
      <x:c r="L324" s="11"/>
      <x:c r="M324" s="11"/>
      <x:c r="N324" s="9" t="str">
        <x:f>IF(COUNTA(B324:M324)=0,"",IF(A324="","Дата поза роком",IF(OR(AND(LEN(B324)&gt;0,OR(NOT(ISTEXT(B324)),LEN(TRIM(B324))=0)),AND(LEN(C324)&gt;0,OR(NOT(ISTEXT(C324)),LEN(TRIM(C324))=0)),AND(LEN(D324)&gt;0,OR(NOT(ISTEXT(D324)),LEN(TRIM(D324))=0)),AND(LEN(E324)&gt;0,OR(NOT(ISTEXT(E324)),LEN(TRIM(E324))=0)),AND(LEN(F324)&gt;0,OR(NOT(ISTEXT(F324)),LEN(TRIM(F324))=0)),AND(LEN(G324)&gt;0,OR(NOT(ISTEXT(G324)),LEN(TRIM(G324))=0)),AND(LEN(H324)&gt;0,OR(NOT(ISTEXT(H324)),LEN(TRIM(H324))=0)),AND(LEN(I324)&gt;0,OR(NOT(ISTEXT(I324)),LEN(TRIM(I324))=0)),AND(LEN(J324)&gt;0,OR(NOT(ISTEXT(J324)),LEN(TRIM(J324))=0)),AND(LEN(K324)&gt;0,OR(NOT(ISTEXT(K324)),LEN(TRIM(K324))=0)),AND(LEN(L324)&gt;0,OR(NOT(ISTEXT(L324)),LEN(TRIM(L324))=0)),AND(LEN(M324)&gt;0,OR(NOT(ISTEXT(M324)),LEN(TRIM(M324))=0))),"Перевірте текст",IF(OR(AND(LEN(B324)&gt;0,'Налаштування'!J7&lt;&gt;"Готово"),AND(LEN(C324)&gt;0,'Налаштування'!J8&lt;&gt;"Готово"),AND(LEN(D324)&gt;0,'Налаштування'!J9&lt;&gt;"Готово"),AND(LEN(E324)&gt;0,'Налаштування'!J10&lt;&gt;"Готово"),AND(LEN(F324)&gt;0,'Налаштування'!J11&lt;&gt;"Готово"),AND(LEN(G324)&gt;0,'Налаштування'!J12&lt;&gt;"Готово"),AND(LEN(H324)&gt;0,'Налаштування'!J13&lt;&gt;"Готово"),AND(LEN(I324)&gt;0,'Налаштування'!J14&lt;&gt;"Готово"),AND(LEN(J324)&gt;0,'Налаштування'!J15&lt;&gt;"Готово"),AND(LEN(K324)&gt;0,'Налаштування'!J16&lt;&gt;"Готово"),AND(LEN(L324)&gt;0,'Налаштування'!J17&lt;&gt;"Готово"),AND(LEN(M324)&gt;0,'Налаштування'!J18&lt;&gt;"Готово")),"Відділ не налаштовано","Готово"))))</x:f>
      </x:c>
    </x:row>
    <x:row r="325" ht="36" customHeight="1">
      <x:c r="A325" s="14" t="n">
        <x:f>IF('Налаштування'!$C$4&lt;&gt;"Готово","",IF(YEAR(DATE('Налаштування'!$B$4,1,319))='Налаштування'!$B$4,DATE('Налаштування'!$B$4,1,319),""))</x:f>
        <x:v>46341</x:v>
      </x:c>
      <x:c r="B325" s="11"/>
      <x:c r="C325" s="11"/>
      <x:c r="D325" s="11"/>
      <x:c r="E325" s="11"/>
      <x:c r="F325" s="11"/>
      <x:c r="G325" s="11"/>
      <x:c r="H325" s="11"/>
      <x:c r="I325" s="11"/>
      <x:c r="J325" s="11"/>
      <x:c r="K325" s="11"/>
      <x:c r="L325" s="11"/>
      <x:c r="M325" s="11"/>
      <x:c r="N325" s="9" t="str">
        <x:f>IF(COUNTA(B325:M325)=0,"",IF(A325="","Дата поза роком",IF(OR(AND(LEN(B325)&gt;0,OR(NOT(ISTEXT(B325)),LEN(TRIM(B325))=0)),AND(LEN(C325)&gt;0,OR(NOT(ISTEXT(C325)),LEN(TRIM(C325))=0)),AND(LEN(D325)&gt;0,OR(NOT(ISTEXT(D325)),LEN(TRIM(D325))=0)),AND(LEN(E325)&gt;0,OR(NOT(ISTEXT(E325)),LEN(TRIM(E325))=0)),AND(LEN(F325)&gt;0,OR(NOT(ISTEXT(F325)),LEN(TRIM(F325))=0)),AND(LEN(G325)&gt;0,OR(NOT(ISTEXT(G325)),LEN(TRIM(G325))=0)),AND(LEN(H325)&gt;0,OR(NOT(ISTEXT(H325)),LEN(TRIM(H325))=0)),AND(LEN(I325)&gt;0,OR(NOT(ISTEXT(I325)),LEN(TRIM(I325))=0)),AND(LEN(J325)&gt;0,OR(NOT(ISTEXT(J325)),LEN(TRIM(J325))=0)),AND(LEN(K325)&gt;0,OR(NOT(ISTEXT(K325)),LEN(TRIM(K325))=0)),AND(LEN(L325)&gt;0,OR(NOT(ISTEXT(L325)),LEN(TRIM(L325))=0)),AND(LEN(M325)&gt;0,OR(NOT(ISTEXT(M325)),LEN(TRIM(M325))=0))),"Перевірте текст",IF(OR(AND(LEN(B325)&gt;0,'Налаштування'!J7&lt;&gt;"Готово"),AND(LEN(C325)&gt;0,'Налаштування'!J8&lt;&gt;"Готово"),AND(LEN(D325)&gt;0,'Налаштування'!J9&lt;&gt;"Готово"),AND(LEN(E325)&gt;0,'Налаштування'!J10&lt;&gt;"Готово"),AND(LEN(F325)&gt;0,'Налаштування'!J11&lt;&gt;"Готово"),AND(LEN(G325)&gt;0,'Налаштування'!J12&lt;&gt;"Готово"),AND(LEN(H325)&gt;0,'Налаштування'!J13&lt;&gt;"Готово"),AND(LEN(I325)&gt;0,'Налаштування'!J14&lt;&gt;"Готово"),AND(LEN(J325)&gt;0,'Налаштування'!J15&lt;&gt;"Готово"),AND(LEN(K325)&gt;0,'Налаштування'!J16&lt;&gt;"Готово"),AND(LEN(L325)&gt;0,'Налаштування'!J17&lt;&gt;"Готово"),AND(LEN(M325)&gt;0,'Налаштування'!J18&lt;&gt;"Готово")),"Відділ не налаштовано","Готово"))))</x:f>
      </x:c>
    </x:row>
    <x:row r="326" ht="36" customHeight="1">
      <x:c r="A326" s="14" t="n">
        <x:f>IF('Налаштування'!$C$4&lt;&gt;"Готово","",IF(YEAR(DATE('Налаштування'!$B$4,1,320))='Налаштування'!$B$4,DATE('Налаштування'!$B$4,1,320),""))</x:f>
        <x:v>46342</x:v>
      </x:c>
      <x:c r="B326" s="11"/>
      <x:c r="C326" s="11"/>
      <x:c r="D326" s="11"/>
      <x:c r="E326" s="11"/>
      <x:c r="F326" s="11"/>
      <x:c r="G326" s="11"/>
      <x:c r="H326" s="11"/>
      <x:c r="I326" s="11"/>
      <x:c r="J326" s="11"/>
      <x:c r="K326" s="11"/>
      <x:c r="L326" s="11"/>
      <x:c r="M326" s="11"/>
      <x:c r="N326" s="9" t="str">
        <x:f>IF(COUNTA(B326:M326)=0,"",IF(A326="","Дата поза роком",IF(OR(AND(LEN(B326)&gt;0,OR(NOT(ISTEXT(B326)),LEN(TRIM(B326))=0)),AND(LEN(C326)&gt;0,OR(NOT(ISTEXT(C326)),LEN(TRIM(C326))=0)),AND(LEN(D326)&gt;0,OR(NOT(ISTEXT(D326)),LEN(TRIM(D326))=0)),AND(LEN(E326)&gt;0,OR(NOT(ISTEXT(E326)),LEN(TRIM(E326))=0)),AND(LEN(F326)&gt;0,OR(NOT(ISTEXT(F326)),LEN(TRIM(F326))=0)),AND(LEN(G326)&gt;0,OR(NOT(ISTEXT(G326)),LEN(TRIM(G326))=0)),AND(LEN(H326)&gt;0,OR(NOT(ISTEXT(H326)),LEN(TRIM(H326))=0)),AND(LEN(I326)&gt;0,OR(NOT(ISTEXT(I326)),LEN(TRIM(I326))=0)),AND(LEN(J326)&gt;0,OR(NOT(ISTEXT(J326)),LEN(TRIM(J326))=0)),AND(LEN(K326)&gt;0,OR(NOT(ISTEXT(K326)),LEN(TRIM(K326))=0)),AND(LEN(L326)&gt;0,OR(NOT(ISTEXT(L326)),LEN(TRIM(L326))=0)),AND(LEN(M326)&gt;0,OR(NOT(ISTEXT(M326)),LEN(TRIM(M326))=0))),"Перевірте текст",IF(OR(AND(LEN(B326)&gt;0,'Налаштування'!J7&lt;&gt;"Готово"),AND(LEN(C326)&gt;0,'Налаштування'!J8&lt;&gt;"Готово"),AND(LEN(D326)&gt;0,'Налаштування'!J9&lt;&gt;"Готово"),AND(LEN(E326)&gt;0,'Налаштування'!J10&lt;&gt;"Готово"),AND(LEN(F326)&gt;0,'Налаштування'!J11&lt;&gt;"Готово"),AND(LEN(G326)&gt;0,'Налаштування'!J12&lt;&gt;"Готово"),AND(LEN(H326)&gt;0,'Налаштування'!J13&lt;&gt;"Готово"),AND(LEN(I326)&gt;0,'Налаштування'!J14&lt;&gt;"Готово"),AND(LEN(J326)&gt;0,'Налаштування'!J15&lt;&gt;"Готово"),AND(LEN(K326)&gt;0,'Налаштування'!J16&lt;&gt;"Готово"),AND(LEN(L326)&gt;0,'Налаштування'!J17&lt;&gt;"Готово"),AND(LEN(M326)&gt;0,'Налаштування'!J18&lt;&gt;"Готово")),"Відділ не налаштовано","Готово"))))</x:f>
      </x:c>
    </x:row>
    <x:row r="327" ht="36" customHeight="1">
      <x:c r="A327" s="14" t="n">
        <x:f>IF('Налаштування'!$C$4&lt;&gt;"Готово","",IF(YEAR(DATE('Налаштування'!$B$4,1,321))='Налаштування'!$B$4,DATE('Налаштування'!$B$4,1,321),""))</x:f>
        <x:v>46343</x:v>
      </x:c>
      <x:c r="B327" s="11"/>
      <x:c r="C327" s="11"/>
      <x:c r="D327" s="11"/>
      <x:c r="E327" s="11"/>
      <x:c r="F327" s="11"/>
      <x:c r="G327" s="11"/>
      <x:c r="H327" s="11"/>
      <x:c r="I327" s="11"/>
      <x:c r="J327" s="11"/>
      <x:c r="K327" s="11"/>
      <x:c r="L327" s="11"/>
      <x:c r="M327" s="11"/>
      <x:c r="N327" s="9" t="str">
        <x:f>IF(COUNTA(B327:M327)=0,"",IF(A327="","Дата поза роком",IF(OR(AND(LEN(B327)&gt;0,OR(NOT(ISTEXT(B327)),LEN(TRIM(B327))=0)),AND(LEN(C327)&gt;0,OR(NOT(ISTEXT(C327)),LEN(TRIM(C327))=0)),AND(LEN(D327)&gt;0,OR(NOT(ISTEXT(D327)),LEN(TRIM(D327))=0)),AND(LEN(E327)&gt;0,OR(NOT(ISTEXT(E327)),LEN(TRIM(E327))=0)),AND(LEN(F327)&gt;0,OR(NOT(ISTEXT(F327)),LEN(TRIM(F327))=0)),AND(LEN(G327)&gt;0,OR(NOT(ISTEXT(G327)),LEN(TRIM(G327))=0)),AND(LEN(H327)&gt;0,OR(NOT(ISTEXT(H327)),LEN(TRIM(H327))=0)),AND(LEN(I327)&gt;0,OR(NOT(ISTEXT(I327)),LEN(TRIM(I327))=0)),AND(LEN(J327)&gt;0,OR(NOT(ISTEXT(J327)),LEN(TRIM(J327))=0)),AND(LEN(K327)&gt;0,OR(NOT(ISTEXT(K327)),LEN(TRIM(K327))=0)),AND(LEN(L327)&gt;0,OR(NOT(ISTEXT(L327)),LEN(TRIM(L327))=0)),AND(LEN(M327)&gt;0,OR(NOT(ISTEXT(M327)),LEN(TRIM(M327))=0))),"Перевірте текст",IF(OR(AND(LEN(B327)&gt;0,'Налаштування'!J7&lt;&gt;"Готово"),AND(LEN(C327)&gt;0,'Налаштування'!J8&lt;&gt;"Готово"),AND(LEN(D327)&gt;0,'Налаштування'!J9&lt;&gt;"Готово"),AND(LEN(E327)&gt;0,'Налаштування'!J10&lt;&gt;"Готово"),AND(LEN(F327)&gt;0,'Налаштування'!J11&lt;&gt;"Готово"),AND(LEN(G327)&gt;0,'Налаштування'!J12&lt;&gt;"Готово"),AND(LEN(H327)&gt;0,'Налаштування'!J13&lt;&gt;"Готово"),AND(LEN(I327)&gt;0,'Налаштування'!J14&lt;&gt;"Готово"),AND(LEN(J327)&gt;0,'Налаштування'!J15&lt;&gt;"Готово"),AND(LEN(K327)&gt;0,'Налаштування'!J16&lt;&gt;"Готово"),AND(LEN(L327)&gt;0,'Налаштування'!J17&lt;&gt;"Готово"),AND(LEN(M327)&gt;0,'Налаштування'!J18&lt;&gt;"Готово")),"Відділ не налаштовано","Готово"))))</x:f>
      </x:c>
    </x:row>
    <x:row r="328" ht="36" customHeight="1">
      <x:c r="A328" s="14" t="n">
        <x:f>IF('Налаштування'!$C$4&lt;&gt;"Готово","",IF(YEAR(DATE('Налаштування'!$B$4,1,322))='Налаштування'!$B$4,DATE('Налаштування'!$B$4,1,322),""))</x:f>
        <x:v>46344</x:v>
      </x:c>
      <x:c r="B328" s="11"/>
      <x:c r="C328" s="11"/>
      <x:c r="D328" s="11"/>
      <x:c r="E328" s="11"/>
      <x:c r="F328" s="11"/>
      <x:c r="G328" s="11"/>
      <x:c r="H328" s="11"/>
      <x:c r="I328" s="11"/>
      <x:c r="J328" s="11"/>
      <x:c r="K328" s="11"/>
      <x:c r="L328" s="11"/>
      <x:c r="M328" s="11"/>
      <x:c r="N328" s="9" t="str">
        <x:f>IF(COUNTA(B328:M328)=0,"",IF(A328="","Дата поза роком",IF(OR(AND(LEN(B328)&gt;0,OR(NOT(ISTEXT(B328)),LEN(TRIM(B328))=0)),AND(LEN(C328)&gt;0,OR(NOT(ISTEXT(C328)),LEN(TRIM(C328))=0)),AND(LEN(D328)&gt;0,OR(NOT(ISTEXT(D328)),LEN(TRIM(D328))=0)),AND(LEN(E328)&gt;0,OR(NOT(ISTEXT(E328)),LEN(TRIM(E328))=0)),AND(LEN(F328)&gt;0,OR(NOT(ISTEXT(F328)),LEN(TRIM(F328))=0)),AND(LEN(G328)&gt;0,OR(NOT(ISTEXT(G328)),LEN(TRIM(G328))=0)),AND(LEN(H328)&gt;0,OR(NOT(ISTEXT(H328)),LEN(TRIM(H328))=0)),AND(LEN(I328)&gt;0,OR(NOT(ISTEXT(I328)),LEN(TRIM(I328))=0)),AND(LEN(J328)&gt;0,OR(NOT(ISTEXT(J328)),LEN(TRIM(J328))=0)),AND(LEN(K328)&gt;0,OR(NOT(ISTEXT(K328)),LEN(TRIM(K328))=0)),AND(LEN(L328)&gt;0,OR(NOT(ISTEXT(L328)),LEN(TRIM(L328))=0)),AND(LEN(M328)&gt;0,OR(NOT(ISTEXT(M328)),LEN(TRIM(M328))=0))),"Перевірте текст",IF(OR(AND(LEN(B328)&gt;0,'Налаштування'!J7&lt;&gt;"Готово"),AND(LEN(C328)&gt;0,'Налаштування'!J8&lt;&gt;"Готово"),AND(LEN(D328)&gt;0,'Налаштування'!J9&lt;&gt;"Готово"),AND(LEN(E328)&gt;0,'Налаштування'!J10&lt;&gt;"Готово"),AND(LEN(F328)&gt;0,'Налаштування'!J11&lt;&gt;"Готово"),AND(LEN(G328)&gt;0,'Налаштування'!J12&lt;&gt;"Готово"),AND(LEN(H328)&gt;0,'Налаштування'!J13&lt;&gt;"Готово"),AND(LEN(I328)&gt;0,'Налаштування'!J14&lt;&gt;"Готово"),AND(LEN(J328)&gt;0,'Налаштування'!J15&lt;&gt;"Готово"),AND(LEN(K328)&gt;0,'Налаштування'!J16&lt;&gt;"Готово"),AND(LEN(L328)&gt;0,'Налаштування'!J17&lt;&gt;"Готово"),AND(LEN(M328)&gt;0,'Налаштування'!J18&lt;&gt;"Готово")),"Відділ не налаштовано","Готово"))))</x:f>
      </x:c>
    </x:row>
    <x:row r="329" ht="36" customHeight="1">
      <x:c r="A329" s="14" t="n">
        <x:f>IF('Налаштування'!$C$4&lt;&gt;"Готово","",IF(YEAR(DATE('Налаштування'!$B$4,1,323))='Налаштування'!$B$4,DATE('Налаштування'!$B$4,1,323),""))</x:f>
        <x:v>46345</x:v>
      </x:c>
      <x:c r="B329" s="11"/>
      <x:c r="C329" s="11"/>
      <x:c r="D329" s="11"/>
      <x:c r="E329" s="11"/>
      <x:c r="F329" s="11"/>
      <x:c r="G329" s="11"/>
      <x:c r="H329" s="11"/>
      <x:c r="I329" s="11"/>
      <x:c r="J329" s="11"/>
      <x:c r="K329" s="11"/>
      <x:c r="L329" s="11"/>
      <x:c r="M329" s="11"/>
      <x:c r="N329" s="9" t="str">
        <x:f>IF(COUNTA(B329:M329)=0,"",IF(A329="","Дата поза роком",IF(OR(AND(LEN(B329)&gt;0,OR(NOT(ISTEXT(B329)),LEN(TRIM(B329))=0)),AND(LEN(C329)&gt;0,OR(NOT(ISTEXT(C329)),LEN(TRIM(C329))=0)),AND(LEN(D329)&gt;0,OR(NOT(ISTEXT(D329)),LEN(TRIM(D329))=0)),AND(LEN(E329)&gt;0,OR(NOT(ISTEXT(E329)),LEN(TRIM(E329))=0)),AND(LEN(F329)&gt;0,OR(NOT(ISTEXT(F329)),LEN(TRIM(F329))=0)),AND(LEN(G329)&gt;0,OR(NOT(ISTEXT(G329)),LEN(TRIM(G329))=0)),AND(LEN(H329)&gt;0,OR(NOT(ISTEXT(H329)),LEN(TRIM(H329))=0)),AND(LEN(I329)&gt;0,OR(NOT(ISTEXT(I329)),LEN(TRIM(I329))=0)),AND(LEN(J329)&gt;0,OR(NOT(ISTEXT(J329)),LEN(TRIM(J329))=0)),AND(LEN(K329)&gt;0,OR(NOT(ISTEXT(K329)),LEN(TRIM(K329))=0)),AND(LEN(L329)&gt;0,OR(NOT(ISTEXT(L329)),LEN(TRIM(L329))=0)),AND(LEN(M329)&gt;0,OR(NOT(ISTEXT(M329)),LEN(TRIM(M329))=0))),"Перевірте текст",IF(OR(AND(LEN(B329)&gt;0,'Налаштування'!J7&lt;&gt;"Готово"),AND(LEN(C329)&gt;0,'Налаштування'!J8&lt;&gt;"Готово"),AND(LEN(D329)&gt;0,'Налаштування'!J9&lt;&gt;"Готово"),AND(LEN(E329)&gt;0,'Налаштування'!J10&lt;&gt;"Готово"),AND(LEN(F329)&gt;0,'Налаштування'!J11&lt;&gt;"Готово"),AND(LEN(G329)&gt;0,'Налаштування'!J12&lt;&gt;"Готово"),AND(LEN(H329)&gt;0,'Налаштування'!J13&lt;&gt;"Готово"),AND(LEN(I329)&gt;0,'Налаштування'!J14&lt;&gt;"Готово"),AND(LEN(J329)&gt;0,'Налаштування'!J15&lt;&gt;"Готово"),AND(LEN(K329)&gt;0,'Налаштування'!J16&lt;&gt;"Готово"),AND(LEN(L329)&gt;0,'Налаштування'!J17&lt;&gt;"Готово"),AND(LEN(M329)&gt;0,'Налаштування'!J18&lt;&gt;"Готово")),"Відділ не налаштовано","Готово"))))</x:f>
      </x:c>
    </x:row>
    <x:row r="330" ht="36" customHeight="1">
      <x:c r="A330" s="14" t="n">
        <x:f>IF('Налаштування'!$C$4&lt;&gt;"Готово","",IF(YEAR(DATE('Налаштування'!$B$4,1,324))='Налаштування'!$B$4,DATE('Налаштування'!$B$4,1,324),""))</x:f>
        <x:v>46346</x:v>
      </x:c>
      <x:c r="B330" s="11"/>
      <x:c r="C330" s="11"/>
      <x:c r="D330" s="11"/>
      <x:c r="E330" s="11"/>
      <x:c r="F330" s="11"/>
      <x:c r="G330" s="11"/>
      <x:c r="H330" s="11"/>
      <x:c r="I330" s="11"/>
      <x:c r="J330" s="11"/>
      <x:c r="K330" s="11"/>
      <x:c r="L330" s="11"/>
      <x:c r="M330" s="11"/>
      <x:c r="N330" s="9" t="str">
        <x:f>IF(COUNTA(B330:M330)=0,"",IF(A330="","Дата поза роком",IF(OR(AND(LEN(B330)&gt;0,OR(NOT(ISTEXT(B330)),LEN(TRIM(B330))=0)),AND(LEN(C330)&gt;0,OR(NOT(ISTEXT(C330)),LEN(TRIM(C330))=0)),AND(LEN(D330)&gt;0,OR(NOT(ISTEXT(D330)),LEN(TRIM(D330))=0)),AND(LEN(E330)&gt;0,OR(NOT(ISTEXT(E330)),LEN(TRIM(E330))=0)),AND(LEN(F330)&gt;0,OR(NOT(ISTEXT(F330)),LEN(TRIM(F330))=0)),AND(LEN(G330)&gt;0,OR(NOT(ISTEXT(G330)),LEN(TRIM(G330))=0)),AND(LEN(H330)&gt;0,OR(NOT(ISTEXT(H330)),LEN(TRIM(H330))=0)),AND(LEN(I330)&gt;0,OR(NOT(ISTEXT(I330)),LEN(TRIM(I330))=0)),AND(LEN(J330)&gt;0,OR(NOT(ISTEXT(J330)),LEN(TRIM(J330))=0)),AND(LEN(K330)&gt;0,OR(NOT(ISTEXT(K330)),LEN(TRIM(K330))=0)),AND(LEN(L330)&gt;0,OR(NOT(ISTEXT(L330)),LEN(TRIM(L330))=0)),AND(LEN(M330)&gt;0,OR(NOT(ISTEXT(M330)),LEN(TRIM(M330))=0))),"Перевірте текст",IF(OR(AND(LEN(B330)&gt;0,'Налаштування'!J7&lt;&gt;"Готово"),AND(LEN(C330)&gt;0,'Налаштування'!J8&lt;&gt;"Готово"),AND(LEN(D330)&gt;0,'Налаштування'!J9&lt;&gt;"Готово"),AND(LEN(E330)&gt;0,'Налаштування'!J10&lt;&gt;"Готово"),AND(LEN(F330)&gt;0,'Налаштування'!J11&lt;&gt;"Готово"),AND(LEN(G330)&gt;0,'Налаштування'!J12&lt;&gt;"Готово"),AND(LEN(H330)&gt;0,'Налаштування'!J13&lt;&gt;"Готово"),AND(LEN(I330)&gt;0,'Налаштування'!J14&lt;&gt;"Готово"),AND(LEN(J330)&gt;0,'Налаштування'!J15&lt;&gt;"Готово"),AND(LEN(K330)&gt;0,'Налаштування'!J16&lt;&gt;"Готово"),AND(LEN(L330)&gt;0,'Налаштування'!J17&lt;&gt;"Готово"),AND(LEN(M330)&gt;0,'Налаштування'!J18&lt;&gt;"Готово")),"Відділ не налаштовано","Готово"))))</x:f>
      </x:c>
    </x:row>
    <x:row r="331" ht="36" customHeight="1">
      <x:c r="A331" s="14" t="n">
        <x:f>IF('Налаштування'!$C$4&lt;&gt;"Готово","",IF(YEAR(DATE('Налаштування'!$B$4,1,325))='Налаштування'!$B$4,DATE('Налаштування'!$B$4,1,325),""))</x:f>
        <x:v>46347</x:v>
      </x:c>
      <x:c r="B331" s="11"/>
      <x:c r="C331" s="11"/>
      <x:c r="D331" s="11"/>
      <x:c r="E331" s="11"/>
      <x:c r="F331" s="11"/>
      <x:c r="G331" s="11"/>
      <x:c r="H331" s="11"/>
      <x:c r="I331" s="11"/>
      <x:c r="J331" s="11"/>
      <x:c r="K331" s="11"/>
      <x:c r="L331" s="11"/>
      <x:c r="M331" s="11"/>
      <x:c r="N331" s="9" t="str">
        <x:f>IF(COUNTA(B331:M331)=0,"",IF(A331="","Дата поза роком",IF(OR(AND(LEN(B331)&gt;0,OR(NOT(ISTEXT(B331)),LEN(TRIM(B331))=0)),AND(LEN(C331)&gt;0,OR(NOT(ISTEXT(C331)),LEN(TRIM(C331))=0)),AND(LEN(D331)&gt;0,OR(NOT(ISTEXT(D331)),LEN(TRIM(D331))=0)),AND(LEN(E331)&gt;0,OR(NOT(ISTEXT(E331)),LEN(TRIM(E331))=0)),AND(LEN(F331)&gt;0,OR(NOT(ISTEXT(F331)),LEN(TRIM(F331))=0)),AND(LEN(G331)&gt;0,OR(NOT(ISTEXT(G331)),LEN(TRIM(G331))=0)),AND(LEN(H331)&gt;0,OR(NOT(ISTEXT(H331)),LEN(TRIM(H331))=0)),AND(LEN(I331)&gt;0,OR(NOT(ISTEXT(I331)),LEN(TRIM(I331))=0)),AND(LEN(J331)&gt;0,OR(NOT(ISTEXT(J331)),LEN(TRIM(J331))=0)),AND(LEN(K331)&gt;0,OR(NOT(ISTEXT(K331)),LEN(TRIM(K331))=0)),AND(LEN(L331)&gt;0,OR(NOT(ISTEXT(L331)),LEN(TRIM(L331))=0)),AND(LEN(M331)&gt;0,OR(NOT(ISTEXT(M331)),LEN(TRIM(M331))=0))),"Перевірте текст",IF(OR(AND(LEN(B331)&gt;0,'Налаштування'!J7&lt;&gt;"Готово"),AND(LEN(C331)&gt;0,'Налаштування'!J8&lt;&gt;"Готово"),AND(LEN(D331)&gt;0,'Налаштування'!J9&lt;&gt;"Готово"),AND(LEN(E331)&gt;0,'Налаштування'!J10&lt;&gt;"Готово"),AND(LEN(F331)&gt;0,'Налаштування'!J11&lt;&gt;"Готово"),AND(LEN(G331)&gt;0,'Налаштування'!J12&lt;&gt;"Готово"),AND(LEN(H331)&gt;0,'Налаштування'!J13&lt;&gt;"Готово"),AND(LEN(I331)&gt;0,'Налаштування'!J14&lt;&gt;"Готово"),AND(LEN(J331)&gt;0,'Налаштування'!J15&lt;&gt;"Готово"),AND(LEN(K331)&gt;0,'Налаштування'!J16&lt;&gt;"Готово"),AND(LEN(L331)&gt;0,'Налаштування'!J17&lt;&gt;"Готово"),AND(LEN(M331)&gt;0,'Налаштування'!J18&lt;&gt;"Готово")),"Відділ не налаштовано","Готово"))))</x:f>
      </x:c>
    </x:row>
    <x:row r="332" ht="36" customHeight="1">
      <x:c r="A332" s="14" t="n">
        <x:f>IF('Налаштування'!$C$4&lt;&gt;"Готово","",IF(YEAR(DATE('Налаштування'!$B$4,1,326))='Налаштування'!$B$4,DATE('Налаштування'!$B$4,1,326),""))</x:f>
        <x:v>46348</x:v>
      </x:c>
      <x:c r="B332" s="11"/>
      <x:c r="C332" s="11"/>
      <x:c r="D332" s="11"/>
      <x:c r="E332" s="11"/>
      <x:c r="F332" s="11"/>
      <x:c r="G332" s="11"/>
      <x:c r="H332" s="11"/>
      <x:c r="I332" s="11"/>
      <x:c r="J332" s="11"/>
      <x:c r="K332" s="11"/>
      <x:c r="L332" s="11"/>
      <x:c r="M332" s="11"/>
      <x:c r="N332" s="9" t="str">
        <x:f>IF(COUNTA(B332:M332)=0,"",IF(A332="","Дата поза роком",IF(OR(AND(LEN(B332)&gt;0,OR(NOT(ISTEXT(B332)),LEN(TRIM(B332))=0)),AND(LEN(C332)&gt;0,OR(NOT(ISTEXT(C332)),LEN(TRIM(C332))=0)),AND(LEN(D332)&gt;0,OR(NOT(ISTEXT(D332)),LEN(TRIM(D332))=0)),AND(LEN(E332)&gt;0,OR(NOT(ISTEXT(E332)),LEN(TRIM(E332))=0)),AND(LEN(F332)&gt;0,OR(NOT(ISTEXT(F332)),LEN(TRIM(F332))=0)),AND(LEN(G332)&gt;0,OR(NOT(ISTEXT(G332)),LEN(TRIM(G332))=0)),AND(LEN(H332)&gt;0,OR(NOT(ISTEXT(H332)),LEN(TRIM(H332))=0)),AND(LEN(I332)&gt;0,OR(NOT(ISTEXT(I332)),LEN(TRIM(I332))=0)),AND(LEN(J332)&gt;0,OR(NOT(ISTEXT(J332)),LEN(TRIM(J332))=0)),AND(LEN(K332)&gt;0,OR(NOT(ISTEXT(K332)),LEN(TRIM(K332))=0)),AND(LEN(L332)&gt;0,OR(NOT(ISTEXT(L332)),LEN(TRIM(L332))=0)),AND(LEN(M332)&gt;0,OR(NOT(ISTEXT(M332)),LEN(TRIM(M332))=0))),"Перевірте текст",IF(OR(AND(LEN(B332)&gt;0,'Налаштування'!J7&lt;&gt;"Готово"),AND(LEN(C332)&gt;0,'Налаштування'!J8&lt;&gt;"Готово"),AND(LEN(D332)&gt;0,'Налаштування'!J9&lt;&gt;"Готово"),AND(LEN(E332)&gt;0,'Налаштування'!J10&lt;&gt;"Готово"),AND(LEN(F332)&gt;0,'Налаштування'!J11&lt;&gt;"Готово"),AND(LEN(G332)&gt;0,'Налаштування'!J12&lt;&gt;"Готово"),AND(LEN(H332)&gt;0,'Налаштування'!J13&lt;&gt;"Готово"),AND(LEN(I332)&gt;0,'Налаштування'!J14&lt;&gt;"Готово"),AND(LEN(J332)&gt;0,'Налаштування'!J15&lt;&gt;"Готово"),AND(LEN(K332)&gt;0,'Налаштування'!J16&lt;&gt;"Готово"),AND(LEN(L332)&gt;0,'Налаштування'!J17&lt;&gt;"Готово"),AND(LEN(M332)&gt;0,'Налаштування'!J18&lt;&gt;"Готово")),"Відділ не налаштовано","Готово"))))</x:f>
      </x:c>
    </x:row>
    <x:row r="333" ht="36" customHeight="1">
      <x:c r="A333" s="14" t="n">
        <x:f>IF('Налаштування'!$C$4&lt;&gt;"Готово","",IF(YEAR(DATE('Налаштування'!$B$4,1,327))='Налаштування'!$B$4,DATE('Налаштування'!$B$4,1,327),""))</x:f>
        <x:v>46349</x:v>
      </x:c>
      <x:c r="B333" s="11"/>
      <x:c r="C333" s="11"/>
      <x:c r="D333" s="11"/>
      <x:c r="E333" s="11"/>
      <x:c r="F333" s="11"/>
      <x:c r="G333" s="11"/>
      <x:c r="H333" s="11"/>
      <x:c r="I333" s="11"/>
      <x:c r="J333" s="11"/>
      <x:c r="K333" s="11"/>
      <x:c r="L333" s="11"/>
      <x:c r="M333" s="11"/>
      <x:c r="N333" s="9" t="str">
        <x:f>IF(COUNTA(B333:M333)=0,"",IF(A333="","Дата поза роком",IF(OR(AND(LEN(B333)&gt;0,OR(NOT(ISTEXT(B333)),LEN(TRIM(B333))=0)),AND(LEN(C333)&gt;0,OR(NOT(ISTEXT(C333)),LEN(TRIM(C333))=0)),AND(LEN(D333)&gt;0,OR(NOT(ISTEXT(D333)),LEN(TRIM(D333))=0)),AND(LEN(E333)&gt;0,OR(NOT(ISTEXT(E333)),LEN(TRIM(E333))=0)),AND(LEN(F333)&gt;0,OR(NOT(ISTEXT(F333)),LEN(TRIM(F333))=0)),AND(LEN(G333)&gt;0,OR(NOT(ISTEXT(G333)),LEN(TRIM(G333))=0)),AND(LEN(H333)&gt;0,OR(NOT(ISTEXT(H333)),LEN(TRIM(H333))=0)),AND(LEN(I333)&gt;0,OR(NOT(ISTEXT(I333)),LEN(TRIM(I333))=0)),AND(LEN(J333)&gt;0,OR(NOT(ISTEXT(J333)),LEN(TRIM(J333))=0)),AND(LEN(K333)&gt;0,OR(NOT(ISTEXT(K333)),LEN(TRIM(K333))=0)),AND(LEN(L333)&gt;0,OR(NOT(ISTEXT(L333)),LEN(TRIM(L333))=0)),AND(LEN(M333)&gt;0,OR(NOT(ISTEXT(M333)),LEN(TRIM(M333))=0))),"Перевірте текст",IF(OR(AND(LEN(B333)&gt;0,'Налаштування'!J7&lt;&gt;"Готово"),AND(LEN(C333)&gt;0,'Налаштування'!J8&lt;&gt;"Готово"),AND(LEN(D333)&gt;0,'Налаштування'!J9&lt;&gt;"Готово"),AND(LEN(E333)&gt;0,'Налаштування'!J10&lt;&gt;"Готово"),AND(LEN(F333)&gt;0,'Налаштування'!J11&lt;&gt;"Готово"),AND(LEN(G333)&gt;0,'Налаштування'!J12&lt;&gt;"Готово"),AND(LEN(H333)&gt;0,'Налаштування'!J13&lt;&gt;"Готово"),AND(LEN(I333)&gt;0,'Налаштування'!J14&lt;&gt;"Готово"),AND(LEN(J333)&gt;0,'Налаштування'!J15&lt;&gt;"Готово"),AND(LEN(K333)&gt;0,'Налаштування'!J16&lt;&gt;"Готово"),AND(LEN(L333)&gt;0,'Налаштування'!J17&lt;&gt;"Готово"),AND(LEN(M333)&gt;0,'Налаштування'!J18&lt;&gt;"Готово")),"Відділ не налаштовано","Готово"))))</x:f>
      </x:c>
    </x:row>
    <x:row r="334" ht="36" customHeight="1">
      <x:c r="A334" s="14" t="n">
        <x:f>IF('Налаштування'!$C$4&lt;&gt;"Готово","",IF(YEAR(DATE('Налаштування'!$B$4,1,328))='Налаштування'!$B$4,DATE('Налаштування'!$B$4,1,328),""))</x:f>
        <x:v>46350</x:v>
      </x:c>
      <x:c r="B334" s="11"/>
      <x:c r="C334" s="11"/>
      <x:c r="D334" s="11"/>
      <x:c r="E334" s="11"/>
      <x:c r="F334" s="11"/>
      <x:c r="G334" s="11"/>
      <x:c r="H334" s="11"/>
      <x:c r="I334" s="11"/>
      <x:c r="J334" s="11"/>
      <x:c r="K334" s="11"/>
      <x:c r="L334" s="11"/>
      <x:c r="M334" s="11"/>
      <x:c r="N334" s="9" t="str">
        <x:f>IF(COUNTA(B334:M334)=0,"",IF(A334="","Дата поза роком",IF(OR(AND(LEN(B334)&gt;0,OR(NOT(ISTEXT(B334)),LEN(TRIM(B334))=0)),AND(LEN(C334)&gt;0,OR(NOT(ISTEXT(C334)),LEN(TRIM(C334))=0)),AND(LEN(D334)&gt;0,OR(NOT(ISTEXT(D334)),LEN(TRIM(D334))=0)),AND(LEN(E334)&gt;0,OR(NOT(ISTEXT(E334)),LEN(TRIM(E334))=0)),AND(LEN(F334)&gt;0,OR(NOT(ISTEXT(F334)),LEN(TRIM(F334))=0)),AND(LEN(G334)&gt;0,OR(NOT(ISTEXT(G334)),LEN(TRIM(G334))=0)),AND(LEN(H334)&gt;0,OR(NOT(ISTEXT(H334)),LEN(TRIM(H334))=0)),AND(LEN(I334)&gt;0,OR(NOT(ISTEXT(I334)),LEN(TRIM(I334))=0)),AND(LEN(J334)&gt;0,OR(NOT(ISTEXT(J334)),LEN(TRIM(J334))=0)),AND(LEN(K334)&gt;0,OR(NOT(ISTEXT(K334)),LEN(TRIM(K334))=0)),AND(LEN(L334)&gt;0,OR(NOT(ISTEXT(L334)),LEN(TRIM(L334))=0)),AND(LEN(M334)&gt;0,OR(NOT(ISTEXT(M334)),LEN(TRIM(M334))=0))),"Перевірте текст",IF(OR(AND(LEN(B334)&gt;0,'Налаштування'!J7&lt;&gt;"Готово"),AND(LEN(C334)&gt;0,'Налаштування'!J8&lt;&gt;"Готово"),AND(LEN(D334)&gt;0,'Налаштування'!J9&lt;&gt;"Готово"),AND(LEN(E334)&gt;0,'Налаштування'!J10&lt;&gt;"Готово"),AND(LEN(F334)&gt;0,'Налаштування'!J11&lt;&gt;"Готово"),AND(LEN(G334)&gt;0,'Налаштування'!J12&lt;&gt;"Готово"),AND(LEN(H334)&gt;0,'Налаштування'!J13&lt;&gt;"Готово"),AND(LEN(I334)&gt;0,'Налаштування'!J14&lt;&gt;"Готово"),AND(LEN(J334)&gt;0,'Налаштування'!J15&lt;&gt;"Готово"),AND(LEN(K334)&gt;0,'Налаштування'!J16&lt;&gt;"Готово"),AND(LEN(L334)&gt;0,'Налаштування'!J17&lt;&gt;"Готово"),AND(LEN(M334)&gt;0,'Налаштування'!J18&lt;&gt;"Готово")),"Відділ не налаштовано","Готово"))))</x:f>
      </x:c>
    </x:row>
    <x:row r="335" ht="36" customHeight="1">
      <x:c r="A335" s="14" t="n">
        <x:f>IF('Налаштування'!$C$4&lt;&gt;"Готово","",IF(YEAR(DATE('Налаштування'!$B$4,1,329))='Налаштування'!$B$4,DATE('Налаштування'!$B$4,1,329),""))</x:f>
        <x:v>46351</x:v>
      </x:c>
      <x:c r="B335" s="11"/>
      <x:c r="C335" s="11"/>
      <x:c r="D335" s="11"/>
      <x:c r="E335" s="11"/>
      <x:c r="F335" s="11"/>
      <x:c r="G335" s="11"/>
      <x:c r="H335" s="11"/>
      <x:c r="I335" s="11"/>
      <x:c r="J335" s="11"/>
      <x:c r="K335" s="11"/>
      <x:c r="L335" s="11"/>
      <x:c r="M335" s="11"/>
      <x:c r="N335" s="9" t="str">
        <x:f>IF(COUNTA(B335:M335)=0,"",IF(A335="","Дата поза роком",IF(OR(AND(LEN(B335)&gt;0,OR(NOT(ISTEXT(B335)),LEN(TRIM(B335))=0)),AND(LEN(C335)&gt;0,OR(NOT(ISTEXT(C335)),LEN(TRIM(C335))=0)),AND(LEN(D335)&gt;0,OR(NOT(ISTEXT(D335)),LEN(TRIM(D335))=0)),AND(LEN(E335)&gt;0,OR(NOT(ISTEXT(E335)),LEN(TRIM(E335))=0)),AND(LEN(F335)&gt;0,OR(NOT(ISTEXT(F335)),LEN(TRIM(F335))=0)),AND(LEN(G335)&gt;0,OR(NOT(ISTEXT(G335)),LEN(TRIM(G335))=0)),AND(LEN(H335)&gt;0,OR(NOT(ISTEXT(H335)),LEN(TRIM(H335))=0)),AND(LEN(I335)&gt;0,OR(NOT(ISTEXT(I335)),LEN(TRIM(I335))=0)),AND(LEN(J335)&gt;0,OR(NOT(ISTEXT(J335)),LEN(TRIM(J335))=0)),AND(LEN(K335)&gt;0,OR(NOT(ISTEXT(K335)),LEN(TRIM(K335))=0)),AND(LEN(L335)&gt;0,OR(NOT(ISTEXT(L335)),LEN(TRIM(L335))=0)),AND(LEN(M335)&gt;0,OR(NOT(ISTEXT(M335)),LEN(TRIM(M335))=0))),"Перевірте текст",IF(OR(AND(LEN(B335)&gt;0,'Налаштування'!J7&lt;&gt;"Готово"),AND(LEN(C335)&gt;0,'Налаштування'!J8&lt;&gt;"Готово"),AND(LEN(D335)&gt;0,'Налаштування'!J9&lt;&gt;"Готово"),AND(LEN(E335)&gt;0,'Налаштування'!J10&lt;&gt;"Готово"),AND(LEN(F335)&gt;0,'Налаштування'!J11&lt;&gt;"Готово"),AND(LEN(G335)&gt;0,'Налаштування'!J12&lt;&gt;"Готово"),AND(LEN(H335)&gt;0,'Налаштування'!J13&lt;&gt;"Готово"),AND(LEN(I335)&gt;0,'Налаштування'!J14&lt;&gt;"Готово"),AND(LEN(J335)&gt;0,'Налаштування'!J15&lt;&gt;"Готово"),AND(LEN(K335)&gt;0,'Налаштування'!J16&lt;&gt;"Готово"),AND(LEN(L335)&gt;0,'Налаштування'!J17&lt;&gt;"Готово"),AND(LEN(M335)&gt;0,'Налаштування'!J18&lt;&gt;"Готово")),"Відділ не налаштовано","Готово"))))</x:f>
      </x:c>
    </x:row>
    <x:row r="336" ht="36" customHeight="1">
      <x:c r="A336" s="14" t="n">
        <x:f>IF('Налаштування'!$C$4&lt;&gt;"Готово","",IF(YEAR(DATE('Налаштування'!$B$4,1,330))='Налаштування'!$B$4,DATE('Налаштування'!$B$4,1,330),""))</x:f>
        <x:v>46352</x:v>
      </x:c>
      <x:c r="B336" s="11"/>
      <x:c r="C336" s="11"/>
      <x:c r="D336" s="11"/>
      <x:c r="E336" s="11"/>
      <x:c r="F336" s="11"/>
      <x:c r="G336" s="11"/>
      <x:c r="H336" s="11"/>
      <x:c r="I336" s="11"/>
      <x:c r="J336" s="11"/>
      <x:c r="K336" s="11"/>
      <x:c r="L336" s="11"/>
      <x:c r="M336" s="11"/>
      <x:c r="N336" s="9" t="str">
        <x:f>IF(COUNTA(B336:M336)=0,"",IF(A336="","Дата поза роком",IF(OR(AND(LEN(B336)&gt;0,OR(NOT(ISTEXT(B336)),LEN(TRIM(B336))=0)),AND(LEN(C336)&gt;0,OR(NOT(ISTEXT(C336)),LEN(TRIM(C336))=0)),AND(LEN(D336)&gt;0,OR(NOT(ISTEXT(D336)),LEN(TRIM(D336))=0)),AND(LEN(E336)&gt;0,OR(NOT(ISTEXT(E336)),LEN(TRIM(E336))=0)),AND(LEN(F336)&gt;0,OR(NOT(ISTEXT(F336)),LEN(TRIM(F336))=0)),AND(LEN(G336)&gt;0,OR(NOT(ISTEXT(G336)),LEN(TRIM(G336))=0)),AND(LEN(H336)&gt;0,OR(NOT(ISTEXT(H336)),LEN(TRIM(H336))=0)),AND(LEN(I336)&gt;0,OR(NOT(ISTEXT(I336)),LEN(TRIM(I336))=0)),AND(LEN(J336)&gt;0,OR(NOT(ISTEXT(J336)),LEN(TRIM(J336))=0)),AND(LEN(K336)&gt;0,OR(NOT(ISTEXT(K336)),LEN(TRIM(K336))=0)),AND(LEN(L336)&gt;0,OR(NOT(ISTEXT(L336)),LEN(TRIM(L336))=0)),AND(LEN(M336)&gt;0,OR(NOT(ISTEXT(M336)),LEN(TRIM(M336))=0))),"Перевірте текст",IF(OR(AND(LEN(B336)&gt;0,'Налаштування'!J7&lt;&gt;"Готово"),AND(LEN(C336)&gt;0,'Налаштування'!J8&lt;&gt;"Готово"),AND(LEN(D336)&gt;0,'Налаштування'!J9&lt;&gt;"Готово"),AND(LEN(E336)&gt;0,'Налаштування'!J10&lt;&gt;"Готово"),AND(LEN(F336)&gt;0,'Налаштування'!J11&lt;&gt;"Готово"),AND(LEN(G336)&gt;0,'Налаштування'!J12&lt;&gt;"Готово"),AND(LEN(H336)&gt;0,'Налаштування'!J13&lt;&gt;"Готово"),AND(LEN(I336)&gt;0,'Налаштування'!J14&lt;&gt;"Готово"),AND(LEN(J336)&gt;0,'Налаштування'!J15&lt;&gt;"Готово"),AND(LEN(K336)&gt;0,'Налаштування'!J16&lt;&gt;"Готово"),AND(LEN(L336)&gt;0,'Налаштування'!J17&lt;&gt;"Готово"),AND(LEN(M336)&gt;0,'Налаштування'!J18&lt;&gt;"Готово")),"Відділ не налаштовано","Готово"))))</x:f>
      </x:c>
    </x:row>
    <x:row r="337" ht="36" customHeight="1">
      <x:c r="A337" s="14" t="n">
        <x:f>IF('Налаштування'!$C$4&lt;&gt;"Готово","",IF(YEAR(DATE('Налаштування'!$B$4,1,331))='Налаштування'!$B$4,DATE('Налаштування'!$B$4,1,331),""))</x:f>
        <x:v>46353</x:v>
      </x:c>
      <x:c r="B337" s="11"/>
      <x:c r="C337" s="11"/>
      <x:c r="D337" s="11"/>
      <x:c r="E337" s="11"/>
      <x:c r="F337" s="11"/>
      <x:c r="G337" s="11"/>
      <x:c r="H337" s="11"/>
      <x:c r="I337" s="11"/>
      <x:c r="J337" s="11"/>
      <x:c r="K337" s="11"/>
      <x:c r="L337" s="11"/>
      <x:c r="M337" s="11"/>
      <x:c r="N337" s="9" t="str">
        <x:f>IF(COUNTA(B337:M337)=0,"",IF(A337="","Дата поза роком",IF(OR(AND(LEN(B337)&gt;0,OR(NOT(ISTEXT(B337)),LEN(TRIM(B337))=0)),AND(LEN(C337)&gt;0,OR(NOT(ISTEXT(C337)),LEN(TRIM(C337))=0)),AND(LEN(D337)&gt;0,OR(NOT(ISTEXT(D337)),LEN(TRIM(D337))=0)),AND(LEN(E337)&gt;0,OR(NOT(ISTEXT(E337)),LEN(TRIM(E337))=0)),AND(LEN(F337)&gt;0,OR(NOT(ISTEXT(F337)),LEN(TRIM(F337))=0)),AND(LEN(G337)&gt;0,OR(NOT(ISTEXT(G337)),LEN(TRIM(G337))=0)),AND(LEN(H337)&gt;0,OR(NOT(ISTEXT(H337)),LEN(TRIM(H337))=0)),AND(LEN(I337)&gt;0,OR(NOT(ISTEXT(I337)),LEN(TRIM(I337))=0)),AND(LEN(J337)&gt;0,OR(NOT(ISTEXT(J337)),LEN(TRIM(J337))=0)),AND(LEN(K337)&gt;0,OR(NOT(ISTEXT(K337)),LEN(TRIM(K337))=0)),AND(LEN(L337)&gt;0,OR(NOT(ISTEXT(L337)),LEN(TRIM(L337))=0)),AND(LEN(M337)&gt;0,OR(NOT(ISTEXT(M337)),LEN(TRIM(M337))=0))),"Перевірте текст",IF(OR(AND(LEN(B337)&gt;0,'Налаштування'!J7&lt;&gt;"Готово"),AND(LEN(C337)&gt;0,'Налаштування'!J8&lt;&gt;"Готово"),AND(LEN(D337)&gt;0,'Налаштування'!J9&lt;&gt;"Готово"),AND(LEN(E337)&gt;0,'Налаштування'!J10&lt;&gt;"Готово"),AND(LEN(F337)&gt;0,'Налаштування'!J11&lt;&gt;"Готово"),AND(LEN(G337)&gt;0,'Налаштування'!J12&lt;&gt;"Готово"),AND(LEN(H337)&gt;0,'Налаштування'!J13&lt;&gt;"Готово"),AND(LEN(I337)&gt;0,'Налаштування'!J14&lt;&gt;"Готово"),AND(LEN(J337)&gt;0,'Налаштування'!J15&lt;&gt;"Готово"),AND(LEN(K337)&gt;0,'Налаштування'!J16&lt;&gt;"Готово"),AND(LEN(L337)&gt;0,'Налаштування'!J17&lt;&gt;"Готово"),AND(LEN(M337)&gt;0,'Налаштування'!J18&lt;&gt;"Готово")),"Відділ не налаштовано","Готово"))))</x:f>
      </x:c>
    </x:row>
    <x:row r="338" ht="36" customHeight="1">
      <x:c r="A338" s="14" t="n">
        <x:f>IF('Налаштування'!$C$4&lt;&gt;"Готово","",IF(YEAR(DATE('Налаштування'!$B$4,1,332))='Налаштування'!$B$4,DATE('Налаштування'!$B$4,1,332),""))</x:f>
        <x:v>46354</x:v>
      </x:c>
      <x:c r="B338" s="11"/>
      <x:c r="C338" s="11"/>
      <x:c r="D338" s="11"/>
      <x:c r="E338" s="11"/>
      <x:c r="F338" s="11"/>
      <x:c r="G338" s="11"/>
      <x:c r="H338" s="11"/>
      <x:c r="I338" s="11"/>
      <x:c r="J338" s="11"/>
      <x:c r="K338" s="11"/>
      <x:c r="L338" s="11"/>
      <x:c r="M338" s="11"/>
      <x:c r="N338" s="9" t="str">
        <x:f>IF(COUNTA(B338:M338)=0,"",IF(A338="","Дата поза роком",IF(OR(AND(LEN(B338)&gt;0,OR(NOT(ISTEXT(B338)),LEN(TRIM(B338))=0)),AND(LEN(C338)&gt;0,OR(NOT(ISTEXT(C338)),LEN(TRIM(C338))=0)),AND(LEN(D338)&gt;0,OR(NOT(ISTEXT(D338)),LEN(TRIM(D338))=0)),AND(LEN(E338)&gt;0,OR(NOT(ISTEXT(E338)),LEN(TRIM(E338))=0)),AND(LEN(F338)&gt;0,OR(NOT(ISTEXT(F338)),LEN(TRIM(F338))=0)),AND(LEN(G338)&gt;0,OR(NOT(ISTEXT(G338)),LEN(TRIM(G338))=0)),AND(LEN(H338)&gt;0,OR(NOT(ISTEXT(H338)),LEN(TRIM(H338))=0)),AND(LEN(I338)&gt;0,OR(NOT(ISTEXT(I338)),LEN(TRIM(I338))=0)),AND(LEN(J338)&gt;0,OR(NOT(ISTEXT(J338)),LEN(TRIM(J338))=0)),AND(LEN(K338)&gt;0,OR(NOT(ISTEXT(K338)),LEN(TRIM(K338))=0)),AND(LEN(L338)&gt;0,OR(NOT(ISTEXT(L338)),LEN(TRIM(L338))=0)),AND(LEN(M338)&gt;0,OR(NOT(ISTEXT(M338)),LEN(TRIM(M338))=0))),"Перевірте текст",IF(OR(AND(LEN(B338)&gt;0,'Налаштування'!J7&lt;&gt;"Готово"),AND(LEN(C338)&gt;0,'Налаштування'!J8&lt;&gt;"Готово"),AND(LEN(D338)&gt;0,'Налаштування'!J9&lt;&gt;"Готово"),AND(LEN(E338)&gt;0,'Налаштування'!J10&lt;&gt;"Готово"),AND(LEN(F338)&gt;0,'Налаштування'!J11&lt;&gt;"Готово"),AND(LEN(G338)&gt;0,'Налаштування'!J12&lt;&gt;"Готово"),AND(LEN(H338)&gt;0,'Налаштування'!J13&lt;&gt;"Готово"),AND(LEN(I338)&gt;0,'Налаштування'!J14&lt;&gt;"Готово"),AND(LEN(J338)&gt;0,'Налаштування'!J15&lt;&gt;"Готово"),AND(LEN(K338)&gt;0,'Налаштування'!J16&lt;&gt;"Готово"),AND(LEN(L338)&gt;0,'Налаштування'!J17&lt;&gt;"Готово"),AND(LEN(M338)&gt;0,'Налаштування'!J18&lt;&gt;"Готово")),"Відділ не налаштовано","Готово"))))</x:f>
      </x:c>
    </x:row>
    <x:row r="339" ht="36" customHeight="1">
      <x:c r="A339" s="14" t="n">
        <x:f>IF('Налаштування'!$C$4&lt;&gt;"Готово","",IF(YEAR(DATE('Налаштування'!$B$4,1,333))='Налаштування'!$B$4,DATE('Налаштування'!$B$4,1,333),""))</x:f>
        <x:v>46355</x:v>
      </x:c>
      <x:c r="B339" s="11"/>
      <x:c r="C339" s="11"/>
      <x:c r="D339" s="11"/>
      <x:c r="E339" s="11"/>
      <x:c r="F339" s="11"/>
      <x:c r="G339" s="11"/>
      <x:c r="H339" s="11"/>
      <x:c r="I339" s="11"/>
      <x:c r="J339" s="11"/>
      <x:c r="K339" s="11"/>
      <x:c r="L339" s="11"/>
      <x:c r="M339" s="11"/>
      <x:c r="N339" s="9" t="str">
        <x:f>IF(COUNTA(B339:M339)=0,"",IF(A339="","Дата поза роком",IF(OR(AND(LEN(B339)&gt;0,OR(NOT(ISTEXT(B339)),LEN(TRIM(B339))=0)),AND(LEN(C339)&gt;0,OR(NOT(ISTEXT(C339)),LEN(TRIM(C339))=0)),AND(LEN(D339)&gt;0,OR(NOT(ISTEXT(D339)),LEN(TRIM(D339))=0)),AND(LEN(E339)&gt;0,OR(NOT(ISTEXT(E339)),LEN(TRIM(E339))=0)),AND(LEN(F339)&gt;0,OR(NOT(ISTEXT(F339)),LEN(TRIM(F339))=0)),AND(LEN(G339)&gt;0,OR(NOT(ISTEXT(G339)),LEN(TRIM(G339))=0)),AND(LEN(H339)&gt;0,OR(NOT(ISTEXT(H339)),LEN(TRIM(H339))=0)),AND(LEN(I339)&gt;0,OR(NOT(ISTEXT(I339)),LEN(TRIM(I339))=0)),AND(LEN(J339)&gt;0,OR(NOT(ISTEXT(J339)),LEN(TRIM(J339))=0)),AND(LEN(K339)&gt;0,OR(NOT(ISTEXT(K339)),LEN(TRIM(K339))=0)),AND(LEN(L339)&gt;0,OR(NOT(ISTEXT(L339)),LEN(TRIM(L339))=0)),AND(LEN(M339)&gt;0,OR(NOT(ISTEXT(M339)),LEN(TRIM(M339))=0))),"Перевірте текст",IF(OR(AND(LEN(B339)&gt;0,'Налаштування'!J7&lt;&gt;"Готово"),AND(LEN(C339)&gt;0,'Налаштування'!J8&lt;&gt;"Готово"),AND(LEN(D339)&gt;0,'Налаштування'!J9&lt;&gt;"Готово"),AND(LEN(E339)&gt;0,'Налаштування'!J10&lt;&gt;"Готово"),AND(LEN(F339)&gt;0,'Налаштування'!J11&lt;&gt;"Готово"),AND(LEN(G339)&gt;0,'Налаштування'!J12&lt;&gt;"Готово"),AND(LEN(H339)&gt;0,'Налаштування'!J13&lt;&gt;"Готово"),AND(LEN(I339)&gt;0,'Налаштування'!J14&lt;&gt;"Готово"),AND(LEN(J339)&gt;0,'Налаштування'!J15&lt;&gt;"Готово"),AND(LEN(K339)&gt;0,'Налаштування'!J16&lt;&gt;"Готово"),AND(LEN(L339)&gt;0,'Налаштування'!J17&lt;&gt;"Готово"),AND(LEN(M339)&gt;0,'Налаштування'!J18&lt;&gt;"Готово")),"Відділ не налаштовано","Готово"))))</x:f>
      </x:c>
    </x:row>
    <x:row r="340" ht="36" customHeight="1">
      <x:c r="A340" s="14" t="n">
        <x:f>IF('Налаштування'!$C$4&lt;&gt;"Готово","",IF(YEAR(DATE('Налаштування'!$B$4,1,334))='Налаштування'!$B$4,DATE('Налаштування'!$B$4,1,334),""))</x:f>
        <x:v>46356</x:v>
      </x:c>
      <x:c r="B340" s="11"/>
      <x:c r="C340" s="11"/>
      <x:c r="D340" s="11"/>
      <x:c r="E340" s="11"/>
      <x:c r="F340" s="11"/>
      <x:c r="G340" s="11"/>
      <x:c r="H340" s="11"/>
      <x:c r="I340" s="11"/>
      <x:c r="J340" s="11"/>
      <x:c r="K340" s="11"/>
      <x:c r="L340" s="11"/>
      <x:c r="M340" s="11"/>
      <x:c r="N340" s="9" t="str">
        <x:f>IF(COUNTA(B340:M340)=0,"",IF(A340="","Дата поза роком",IF(OR(AND(LEN(B340)&gt;0,OR(NOT(ISTEXT(B340)),LEN(TRIM(B340))=0)),AND(LEN(C340)&gt;0,OR(NOT(ISTEXT(C340)),LEN(TRIM(C340))=0)),AND(LEN(D340)&gt;0,OR(NOT(ISTEXT(D340)),LEN(TRIM(D340))=0)),AND(LEN(E340)&gt;0,OR(NOT(ISTEXT(E340)),LEN(TRIM(E340))=0)),AND(LEN(F340)&gt;0,OR(NOT(ISTEXT(F340)),LEN(TRIM(F340))=0)),AND(LEN(G340)&gt;0,OR(NOT(ISTEXT(G340)),LEN(TRIM(G340))=0)),AND(LEN(H340)&gt;0,OR(NOT(ISTEXT(H340)),LEN(TRIM(H340))=0)),AND(LEN(I340)&gt;0,OR(NOT(ISTEXT(I340)),LEN(TRIM(I340))=0)),AND(LEN(J340)&gt;0,OR(NOT(ISTEXT(J340)),LEN(TRIM(J340))=0)),AND(LEN(K340)&gt;0,OR(NOT(ISTEXT(K340)),LEN(TRIM(K340))=0)),AND(LEN(L340)&gt;0,OR(NOT(ISTEXT(L340)),LEN(TRIM(L340))=0)),AND(LEN(M340)&gt;0,OR(NOT(ISTEXT(M340)),LEN(TRIM(M340))=0))),"Перевірте текст",IF(OR(AND(LEN(B340)&gt;0,'Налаштування'!J7&lt;&gt;"Готово"),AND(LEN(C340)&gt;0,'Налаштування'!J8&lt;&gt;"Готово"),AND(LEN(D340)&gt;0,'Налаштування'!J9&lt;&gt;"Готово"),AND(LEN(E340)&gt;0,'Налаштування'!J10&lt;&gt;"Готово"),AND(LEN(F340)&gt;0,'Налаштування'!J11&lt;&gt;"Готово"),AND(LEN(G340)&gt;0,'Налаштування'!J12&lt;&gt;"Готово"),AND(LEN(H340)&gt;0,'Налаштування'!J13&lt;&gt;"Готово"),AND(LEN(I340)&gt;0,'Налаштування'!J14&lt;&gt;"Готово"),AND(LEN(J340)&gt;0,'Налаштування'!J15&lt;&gt;"Готово"),AND(LEN(K340)&gt;0,'Налаштування'!J16&lt;&gt;"Готово"),AND(LEN(L340)&gt;0,'Налаштування'!J17&lt;&gt;"Готово"),AND(LEN(M340)&gt;0,'Налаштування'!J18&lt;&gt;"Готово")),"Відділ не налаштовано","Готово"))))</x:f>
      </x:c>
    </x:row>
    <x:row r="341" ht="36" customHeight="1">
      <x:c r="A341" s="14" t="n">
        <x:f>IF('Налаштування'!$C$4&lt;&gt;"Готово","",IF(YEAR(DATE('Налаштування'!$B$4,1,335))='Налаштування'!$B$4,DATE('Налаштування'!$B$4,1,335),""))</x:f>
        <x:v>46357</x:v>
      </x:c>
      <x:c r="B341" s="11"/>
      <x:c r="C341" s="11"/>
      <x:c r="D341" s="11"/>
      <x:c r="E341" s="11"/>
      <x:c r="F341" s="11"/>
      <x:c r="G341" s="11"/>
      <x:c r="H341" s="11"/>
      <x:c r="I341" s="11"/>
      <x:c r="J341" s="11"/>
      <x:c r="K341" s="11"/>
      <x:c r="L341" s="11"/>
      <x:c r="M341" s="11"/>
      <x:c r="N341" s="9" t="str">
        <x:f>IF(COUNTA(B341:M341)=0,"",IF(A341="","Дата поза роком",IF(OR(AND(LEN(B341)&gt;0,OR(NOT(ISTEXT(B341)),LEN(TRIM(B341))=0)),AND(LEN(C341)&gt;0,OR(NOT(ISTEXT(C341)),LEN(TRIM(C341))=0)),AND(LEN(D341)&gt;0,OR(NOT(ISTEXT(D341)),LEN(TRIM(D341))=0)),AND(LEN(E341)&gt;0,OR(NOT(ISTEXT(E341)),LEN(TRIM(E341))=0)),AND(LEN(F341)&gt;0,OR(NOT(ISTEXT(F341)),LEN(TRIM(F341))=0)),AND(LEN(G341)&gt;0,OR(NOT(ISTEXT(G341)),LEN(TRIM(G341))=0)),AND(LEN(H341)&gt;0,OR(NOT(ISTEXT(H341)),LEN(TRIM(H341))=0)),AND(LEN(I341)&gt;0,OR(NOT(ISTEXT(I341)),LEN(TRIM(I341))=0)),AND(LEN(J341)&gt;0,OR(NOT(ISTEXT(J341)),LEN(TRIM(J341))=0)),AND(LEN(K341)&gt;0,OR(NOT(ISTEXT(K341)),LEN(TRIM(K341))=0)),AND(LEN(L341)&gt;0,OR(NOT(ISTEXT(L341)),LEN(TRIM(L341))=0)),AND(LEN(M341)&gt;0,OR(NOT(ISTEXT(M341)),LEN(TRIM(M341))=0))),"Перевірте текст",IF(OR(AND(LEN(B341)&gt;0,'Налаштування'!J7&lt;&gt;"Готово"),AND(LEN(C341)&gt;0,'Налаштування'!J8&lt;&gt;"Готово"),AND(LEN(D341)&gt;0,'Налаштування'!J9&lt;&gt;"Готово"),AND(LEN(E341)&gt;0,'Налаштування'!J10&lt;&gt;"Готово"),AND(LEN(F341)&gt;0,'Налаштування'!J11&lt;&gt;"Готово"),AND(LEN(G341)&gt;0,'Налаштування'!J12&lt;&gt;"Готово"),AND(LEN(H341)&gt;0,'Налаштування'!J13&lt;&gt;"Готово"),AND(LEN(I341)&gt;0,'Налаштування'!J14&lt;&gt;"Готово"),AND(LEN(J341)&gt;0,'Налаштування'!J15&lt;&gt;"Готово"),AND(LEN(K341)&gt;0,'Налаштування'!J16&lt;&gt;"Готово"),AND(LEN(L341)&gt;0,'Налаштування'!J17&lt;&gt;"Готово"),AND(LEN(M341)&gt;0,'Налаштування'!J18&lt;&gt;"Готово")),"Відділ не налаштовано","Готово"))))</x:f>
      </x:c>
    </x:row>
    <x:row r="342" ht="36" customHeight="1">
      <x:c r="A342" s="14" t="n">
        <x:f>IF('Налаштування'!$C$4&lt;&gt;"Готово","",IF(YEAR(DATE('Налаштування'!$B$4,1,336))='Налаштування'!$B$4,DATE('Налаштування'!$B$4,1,336),""))</x:f>
        <x:v>46358</x:v>
      </x:c>
      <x:c r="B342" s="11"/>
      <x:c r="C342" s="11"/>
      <x:c r="D342" s="11"/>
      <x:c r="E342" s="11"/>
      <x:c r="F342" s="11"/>
      <x:c r="G342" s="11"/>
      <x:c r="H342" s="11"/>
      <x:c r="I342" s="11"/>
      <x:c r="J342" s="11"/>
      <x:c r="K342" s="11"/>
      <x:c r="L342" s="11"/>
      <x:c r="M342" s="11"/>
      <x:c r="N342" s="9" t="str">
        <x:f>IF(COUNTA(B342:M342)=0,"",IF(A342="","Дата поза роком",IF(OR(AND(LEN(B342)&gt;0,OR(NOT(ISTEXT(B342)),LEN(TRIM(B342))=0)),AND(LEN(C342)&gt;0,OR(NOT(ISTEXT(C342)),LEN(TRIM(C342))=0)),AND(LEN(D342)&gt;0,OR(NOT(ISTEXT(D342)),LEN(TRIM(D342))=0)),AND(LEN(E342)&gt;0,OR(NOT(ISTEXT(E342)),LEN(TRIM(E342))=0)),AND(LEN(F342)&gt;0,OR(NOT(ISTEXT(F342)),LEN(TRIM(F342))=0)),AND(LEN(G342)&gt;0,OR(NOT(ISTEXT(G342)),LEN(TRIM(G342))=0)),AND(LEN(H342)&gt;0,OR(NOT(ISTEXT(H342)),LEN(TRIM(H342))=0)),AND(LEN(I342)&gt;0,OR(NOT(ISTEXT(I342)),LEN(TRIM(I342))=0)),AND(LEN(J342)&gt;0,OR(NOT(ISTEXT(J342)),LEN(TRIM(J342))=0)),AND(LEN(K342)&gt;0,OR(NOT(ISTEXT(K342)),LEN(TRIM(K342))=0)),AND(LEN(L342)&gt;0,OR(NOT(ISTEXT(L342)),LEN(TRIM(L342))=0)),AND(LEN(M342)&gt;0,OR(NOT(ISTEXT(M342)),LEN(TRIM(M342))=0))),"Перевірте текст",IF(OR(AND(LEN(B342)&gt;0,'Налаштування'!J7&lt;&gt;"Готово"),AND(LEN(C342)&gt;0,'Налаштування'!J8&lt;&gt;"Готово"),AND(LEN(D342)&gt;0,'Налаштування'!J9&lt;&gt;"Готово"),AND(LEN(E342)&gt;0,'Налаштування'!J10&lt;&gt;"Готово"),AND(LEN(F342)&gt;0,'Налаштування'!J11&lt;&gt;"Готово"),AND(LEN(G342)&gt;0,'Налаштування'!J12&lt;&gt;"Готово"),AND(LEN(H342)&gt;0,'Налаштування'!J13&lt;&gt;"Готово"),AND(LEN(I342)&gt;0,'Налаштування'!J14&lt;&gt;"Готово"),AND(LEN(J342)&gt;0,'Налаштування'!J15&lt;&gt;"Готово"),AND(LEN(K342)&gt;0,'Налаштування'!J16&lt;&gt;"Готово"),AND(LEN(L342)&gt;0,'Налаштування'!J17&lt;&gt;"Готово"),AND(LEN(M342)&gt;0,'Налаштування'!J18&lt;&gt;"Готово")),"Відділ не налаштовано","Готово"))))</x:f>
      </x:c>
    </x:row>
    <x:row r="343" ht="36" customHeight="1">
      <x:c r="A343" s="14" t="n">
        <x:f>IF('Налаштування'!$C$4&lt;&gt;"Готово","",IF(YEAR(DATE('Налаштування'!$B$4,1,337))='Налаштування'!$B$4,DATE('Налаштування'!$B$4,1,337),""))</x:f>
        <x:v>46359</x:v>
      </x:c>
      <x:c r="B343" s="11"/>
      <x:c r="C343" s="11"/>
      <x:c r="D343" s="11"/>
      <x:c r="E343" s="11"/>
      <x:c r="F343" s="11"/>
      <x:c r="G343" s="11"/>
      <x:c r="H343" s="11"/>
      <x:c r="I343" s="11"/>
      <x:c r="J343" s="11"/>
      <x:c r="K343" s="11"/>
      <x:c r="L343" s="11"/>
      <x:c r="M343" s="11"/>
      <x:c r="N343" s="9" t="str">
        <x:f>IF(COUNTA(B343:M343)=0,"",IF(A343="","Дата поза роком",IF(OR(AND(LEN(B343)&gt;0,OR(NOT(ISTEXT(B343)),LEN(TRIM(B343))=0)),AND(LEN(C343)&gt;0,OR(NOT(ISTEXT(C343)),LEN(TRIM(C343))=0)),AND(LEN(D343)&gt;0,OR(NOT(ISTEXT(D343)),LEN(TRIM(D343))=0)),AND(LEN(E343)&gt;0,OR(NOT(ISTEXT(E343)),LEN(TRIM(E343))=0)),AND(LEN(F343)&gt;0,OR(NOT(ISTEXT(F343)),LEN(TRIM(F343))=0)),AND(LEN(G343)&gt;0,OR(NOT(ISTEXT(G343)),LEN(TRIM(G343))=0)),AND(LEN(H343)&gt;0,OR(NOT(ISTEXT(H343)),LEN(TRIM(H343))=0)),AND(LEN(I343)&gt;0,OR(NOT(ISTEXT(I343)),LEN(TRIM(I343))=0)),AND(LEN(J343)&gt;0,OR(NOT(ISTEXT(J343)),LEN(TRIM(J343))=0)),AND(LEN(K343)&gt;0,OR(NOT(ISTEXT(K343)),LEN(TRIM(K343))=0)),AND(LEN(L343)&gt;0,OR(NOT(ISTEXT(L343)),LEN(TRIM(L343))=0)),AND(LEN(M343)&gt;0,OR(NOT(ISTEXT(M343)),LEN(TRIM(M343))=0))),"Перевірте текст",IF(OR(AND(LEN(B343)&gt;0,'Налаштування'!J7&lt;&gt;"Готово"),AND(LEN(C343)&gt;0,'Налаштування'!J8&lt;&gt;"Готово"),AND(LEN(D343)&gt;0,'Налаштування'!J9&lt;&gt;"Готово"),AND(LEN(E343)&gt;0,'Налаштування'!J10&lt;&gt;"Готово"),AND(LEN(F343)&gt;0,'Налаштування'!J11&lt;&gt;"Готово"),AND(LEN(G343)&gt;0,'Налаштування'!J12&lt;&gt;"Готово"),AND(LEN(H343)&gt;0,'Налаштування'!J13&lt;&gt;"Готово"),AND(LEN(I343)&gt;0,'Налаштування'!J14&lt;&gt;"Готово"),AND(LEN(J343)&gt;0,'Налаштування'!J15&lt;&gt;"Готово"),AND(LEN(K343)&gt;0,'Налаштування'!J16&lt;&gt;"Готово"),AND(LEN(L343)&gt;0,'Налаштування'!J17&lt;&gt;"Готово"),AND(LEN(M343)&gt;0,'Налаштування'!J18&lt;&gt;"Готово")),"Відділ не налаштовано","Готово"))))</x:f>
      </x:c>
    </x:row>
    <x:row r="344" ht="36" customHeight="1">
      <x:c r="A344" s="14" t="n">
        <x:f>IF('Налаштування'!$C$4&lt;&gt;"Готово","",IF(YEAR(DATE('Налаштування'!$B$4,1,338))='Налаштування'!$B$4,DATE('Налаштування'!$B$4,1,338),""))</x:f>
        <x:v>46360</x:v>
      </x:c>
      <x:c r="B344" s="11"/>
      <x:c r="C344" s="11"/>
      <x:c r="D344" s="11"/>
      <x:c r="E344" s="11"/>
      <x:c r="F344" s="11"/>
      <x:c r="G344" s="11"/>
      <x:c r="H344" s="11"/>
      <x:c r="I344" s="11"/>
      <x:c r="J344" s="11"/>
      <x:c r="K344" s="11"/>
      <x:c r="L344" s="11"/>
      <x:c r="M344" s="11"/>
      <x:c r="N344" s="9" t="str">
        <x:f>IF(COUNTA(B344:M344)=0,"",IF(A344="","Дата поза роком",IF(OR(AND(LEN(B344)&gt;0,OR(NOT(ISTEXT(B344)),LEN(TRIM(B344))=0)),AND(LEN(C344)&gt;0,OR(NOT(ISTEXT(C344)),LEN(TRIM(C344))=0)),AND(LEN(D344)&gt;0,OR(NOT(ISTEXT(D344)),LEN(TRIM(D344))=0)),AND(LEN(E344)&gt;0,OR(NOT(ISTEXT(E344)),LEN(TRIM(E344))=0)),AND(LEN(F344)&gt;0,OR(NOT(ISTEXT(F344)),LEN(TRIM(F344))=0)),AND(LEN(G344)&gt;0,OR(NOT(ISTEXT(G344)),LEN(TRIM(G344))=0)),AND(LEN(H344)&gt;0,OR(NOT(ISTEXT(H344)),LEN(TRIM(H344))=0)),AND(LEN(I344)&gt;0,OR(NOT(ISTEXT(I344)),LEN(TRIM(I344))=0)),AND(LEN(J344)&gt;0,OR(NOT(ISTEXT(J344)),LEN(TRIM(J344))=0)),AND(LEN(K344)&gt;0,OR(NOT(ISTEXT(K344)),LEN(TRIM(K344))=0)),AND(LEN(L344)&gt;0,OR(NOT(ISTEXT(L344)),LEN(TRIM(L344))=0)),AND(LEN(M344)&gt;0,OR(NOT(ISTEXT(M344)),LEN(TRIM(M344))=0))),"Перевірте текст",IF(OR(AND(LEN(B344)&gt;0,'Налаштування'!J7&lt;&gt;"Готово"),AND(LEN(C344)&gt;0,'Налаштування'!J8&lt;&gt;"Готово"),AND(LEN(D344)&gt;0,'Налаштування'!J9&lt;&gt;"Готово"),AND(LEN(E344)&gt;0,'Налаштування'!J10&lt;&gt;"Готово"),AND(LEN(F344)&gt;0,'Налаштування'!J11&lt;&gt;"Готово"),AND(LEN(G344)&gt;0,'Налаштування'!J12&lt;&gt;"Готово"),AND(LEN(H344)&gt;0,'Налаштування'!J13&lt;&gt;"Готово"),AND(LEN(I344)&gt;0,'Налаштування'!J14&lt;&gt;"Готово"),AND(LEN(J344)&gt;0,'Налаштування'!J15&lt;&gt;"Готово"),AND(LEN(K344)&gt;0,'Налаштування'!J16&lt;&gt;"Готово"),AND(LEN(L344)&gt;0,'Налаштування'!J17&lt;&gt;"Готово"),AND(LEN(M344)&gt;0,'Налаштування'!J18&lt;&gt;"Готово")),"Відділ не налаштовано","Готово"))))</x:f>
      </x:c>
    </x:row>
    <x:row r="345" ht="36" customHeight="1">
      <x:c r="A345" s="14" t="n">
        <x:f>IF('Налаштування'!$C$4&lt;&gt;"Готово","",IF(YEAR(DATE('Налаштування'!$B$4,1,339))='Налаштування'!$B$4,DATE('Налаштування'!$B$4,1,339),""))</x:f>
        <x:v>46361</x:v>
      </x:c>
      <x:c r="B345" s="11"/>
      <x:c r="C345" s="11"/>
      <x:c r="D345" s="11"/>
      <x:c r="E345" s="11"/>
      <x:c r="F345" s="11"/>
      <x:c r="G345" s="11"/>
      <x:c r="H345" s="11"/>
      <x:c r="I345" s="11"/>
      <x:c r="J345" s="11"/>
      <x:c r="K345" s="11"/>
      <x:c r="L345" s="11"/>
      <x:c r="M345" s="11"/>
      <x:c r="N345" s="9" t="str">
        <x:f>IF(COUNTA(B345:M345)=0,"",IF(A345="","Дата поза роком",IF(OR(AND(LEN(B345)&gt;0,OR(NOT(ISTEXT(B345)),LEN(TRIM(B345))=0)),AND(LEN(C345)&gt;0,OR(NOT(ISTEXT(C345)),LEN(TRIM(C345))=0)),AND(LEN(D345)&gt;0,OR(NOT(ISTEXT(D345)),LEN(TRIM(D345))=0)),AND(LEN(E345)&gt;0,OR(NOT(ISTEXT(E345)),LEN(TRIM(E345))=0)),AND(LEN(F345)&gt;0,OR(NOT(ISTEXT(F345)),LEN(TRIM(F345))=0)),AND(LEN(G345)&gt;0,OR(NOT(ISTEXT(G345)),LEN(TRIM(G345))=0)),AND(LEN(H345)&gt;0,OR(NOT(ISTEXT(H345)),LEN(TRIM(H345))=0)),AND(LEN(I345)&gt;0,OR(NOT(ISTEXT(I345)),LEN(TRIM(I345))=0)),AND(LEN(J345)&gt;0,OR(NOT(ISTEXT(J345)),LEN(TRIM(J345))=0)),AND(LEN(K345)&gt;0,OR(NOT(ISTEXT(K345)),LEN(TRIM(K345))=0)),AND(LEN(L345)&gt;0,OR(NOT(ISTEXT(L345)),LEN(TRIM(L345))=0)),AND(LEN(M345)&gt;0,OR(NOT(ISTEXT(M345)),LEN(TRIM(M345))=0))),"Перевірте текст",IF(OR(AND(LEN(B345)&gt;0,'Налаштування'!J7&lt;&gt;"Готово"),AND(LEN(C345)&gt;0,'Налаштування'!J8&lt;&gt;"Готово"),AND(LEN(D345)&gt;0,'Налаштування'!J9&lt;&gt;"Готово"),AND(LEN(E345)&gt;0,'Налаштування'!J10&lt;&gt;"Готово"),AND(LEN(F345)&gt;0,'Налаштування'!J11&lt;&gt;"Готово"),AND(LEN(G345)&gt;0,'Налаштування'!J12&lt;&gt;"Готово"),AND(LEN(H345)&gt;0,'Налаштування'!J13&lt;&gt;"Готово"),AND(LEN(I345)&gt;0,'Налаштування'!J14&lt;&gt;"Готово"),AND(LEN(J345)&gt;0,'Налаштування'!J15&lt;&gt;"Готово"),AND(LEN(K345)&gt;0,'Налаштування'!J16&lt;&gt;"Готово"),AND(LEN(L345)&gt;0,'Налаштування'!J17&lt;&gt;"Готово"),AND(LEN(M345)&gt;0,'Налаштування'!J18&lt;&gt;"Готово")),"Відділ не налаштовано","Готово"))))</x:f>
      </x:c>
    </x:row>
    <x:row r="346" ht="36" customHeight="1">
      <x:c r="A346" s="14" t="n">
        <x:f>IF('Налаштування'!$C$4&lt;&gt;"Готово","",IF(YEAR(DATE('Налаштування'!$B$4,1,340))='Налаштування'!$B$4,DATE('Налаштування'!$B$4,1,340),""))</x:f>
        <x:v>46362</x:v>
      </x:c>
      <x:c r="B346" s="11"/>
      <x:c r="C346" s="11"/>
      <x:c r="D346" s="11"/>
      <x:c r="E346" s="11"/>
      <x:c r="F346" s="11"/>
      <x:c r="G346" s="11"/>
      <x:c r="H346" s="11"/>
      <x:c r="I346" s="11"/>
      <x:c r="J346" s="11"/>
      <x:c r="K346" s="11"/>
      <x:c r="L346" s="11"/>
      <x:c r="M346" s="11"/>
      <x:c r="N346" s="9" t="str">
        <x:f>IF(COUNTA(B346:M346)=0,"",IF(A346="","Дата поза роком",IF(OR(AND(LEN(B346)&gt;0,OR(NOT(ISTEXT(B346)),LEN(TRIM(B346))=0)),AND(LEN(C346)&gt;0,OR(NOT(ISTEXT(C346)),LEN(TRIM(C346))=0)),AND(LEN(D346)&gt;0,OR(NOT(ISTEXT(D346)),LEN(TRIM(D346))=0)),AND(LEN(E346)&gt;0,OR(NOT(ISTEXT(E346)),LEN(TRIM(E346))=0)),AND(LEN(F346)&gt;0,OR(NOT(ISTEXT(F346)),LEN(TRIM(F346))=0)),AND(LEN(G346)&gt;0,OR(NOT(ISTEXT(G346)),LEN(TRIM(G346))=0)),AND(LEN(H346)&gt;0,OR(NOT(ISTEXT(H346)),LEN(TRIM(H346))=0)),AND(LEN(I346)&gt;0,OR(NOT(ISTEXT(I346)),LEN(TRIM(I346))=0)),AND(LEN(J346)&gt;0,OR(NOT(ISTEXT(J346)),LEN(TRIM(J346))=0)),AND(LEN(K346)&gt;0,OR(NOT(ISTEXT(K346)),LEN(TRIM(K346))=0)),AND(LEN(L346)&gt;0,OR(NOT(ISTEXT(L346)),LEN(TRIM(L346))=0)),AND(LEN(M346)&gt;0,OR(NOT(ISTEXT(M346)),LEN(TRIM(M346))=0))),"Перевірте текст",IF(OR(AND(LEN(B346)&gt;0,'Налаштування'!J7&lt;&gt;"Готово"),AND(LEN(C346)&gt;0,'Налаштування'!J8&lt;&gt;"Готово"),AND(LEN(D346)&gt;0,'Налаштування'!J9&lt;&gt;"Готово"),AND(LEN(E346)&gt;0,'Налаштування'!J10&lt;&gt;"Готово"),AND(LEN(F346)&gt;0,'Налаштування'!J11&lt;&gt;"Готово"),AND(LEN(G346)&gt;0,'Налаштування'!J12&lt;&gt;"Готово"),AND(LEN(H346)&gt;0,'Налаштування'!J13&lt;&gt;"Готово"),AND(LEN(I346)&gt;0,'Налаштування'!J14&lt;&gt;"Готово"),AND(LEN(J346)&gt;0,'Налаштування'!J15&lt;&gt;"Готово"),AND(LEN(K346)&gt;0,'Налаштування'!J16&lt;&gt;"Готово"),AND(LEN(L346)&gt;0,'Налаштування'!J17&lt;&gt;"Готово"),AND(LEN(M346)&gt;0,'Налаштування'!J18&lt;&gt;"Готово")),"Відділ не налаштовано","Готово"))))</x:f>
      </x:c>
    </x:row>
    <x:row r="347" ht="36" customHeight="1">
      <x:c r="A347" s="14" t="n">
        <x:f>IF('Налаштування'!$C$4&lt;&gt;"Готово","",IF(YEAR(DATE('Налаштування'!$B$4,1,341))='Налаштування'!$B$4,DATE('Налаштування'!$B$4,1,341),""))</x:f>
        <x:v>46363</x:v>
      </x:c>
      <x:c r="B347" s="11"/>
      <x:c r="C347" s="11"/>
      <x:c r="D347" s="11"/>
      <x:c r="E347" s="11"/>
      <x:c r="F347" s="11"/>
      <x:c r="G347" s="11"/>
      <x:c r="H347" s="11"/>
      <x:c r="I347" s="11"/>
      <x:c r="J347" s="11"/>
      <x:c r="K347" s="11"/>
      <x:c r="L347" s="11"/>
      <x:c r="M347" s="11"/>
      <x:c r="N347" s="9" t="str">
        <x:f>IF(COUNTA(B347:M347)=0,"",IF(A347="","Дата поза роком",IF(OR(AND(LEN(B347)&gt;0,OR(NOT(ISTEXT(B347)),LEN(TRIM(B347))=0)),AND(LEN(C347)&gt;0,OR(NOT(ISTEXT(C347)),LEN(TRIM(C347))=0)),AND(LEN(D347)&gt;0,OR(NOT(ISTEXT(D347)),LEN(TRIM(D347))=0)),AND(LEN(E347)&gt;0,OR(NOT(ISTEXT(E347)),LEN(TRIM(E347))=0)),AND(LEN(F347)&gt;0,OR(NOT(ISTEXT(F347)),LEN(TRIM(F347))=0)),AND(LEN(G347)&gt;0,OR(NOT(ISTEXT(G347)),LEN(TRIM(G347))=0)),AND(LEN(H347)&gt;0,OR(NOT(ISTEXT(H347)),LEN(TRIM(H347))=0)),AND(LEN(I347)&gt;0,OR(NOT(ISTEXT(I347)),LEN(TRIM(I347))=0)),AND(LEN(J347)&gt;0,OR(NOT(ISTEXT(J347)),LEN(TRIM(J347))=0)),AND(LEN(K347)&gt;0,OR(NOT(ISTEXT(K347)),LEN(TRIM(K347))=0)),AND(LEN(L347)&gt;0,OR(NOT(ISTEXT(L347)),LEN(TRIM(L347))=0)),AND(LEN(M347)&gt;0,OR(NOT(ISTEXT(M347)),LEN(TRIM(M347))=0))),"Перевірте текст",IF(OR(AND(LEN(B347)&gt;0,'Налаштування'!J7&lt;&gt;"Готово"),AND(LEN(C347)&gt;0,'Налаштування'!J8&lt;&gt;"Готово"),AND(LEN(D347)&gt;0,'Налаштування'!J9&lt;&gt;"Готово"),AND(LEN(E347)&gt;0,'Налаштування'!J10&lt;&gt;"Готово"),AND(LEN(F347)&gt;0,'Налаштування'!J11&lt;&gt;"Готово"),AND(LEN(G347)&gt;0,'Налаштування'!J12&lt;&gt;"Готово"),AND(LEN(H347)&gt;0,'Налаштування'!J13&lt;&gt;"Готово"),AND(LEN(I347)&gt;0,'Налаштування'!J14&lt;&gt;"Готово"),AND(LEN(J347)&gt;0,'Налаштування'!J15&lt;&gt;"Готово"),AND(LEN(K347)&gt;0,'Налаштування'!J16&lt;&gt;"Готово"),AND(LEN(L347)&gt;0,'Налаштування'!J17&lt;&gt;"Готово"),AND(LEN(M347)&gt;0,'Налаштування'!J18&lt;&gt;"Готово")),"Відділ не налаштовано","Готово"))))</x:f>
      </x:c>
    </x:row>
    <x:row r="348" ht="36" customHeight="1">
      <x:c r="A348" s="14" t="n">
        <x:f>IF('Налаштування'!$C$4&lt;&gt;"Готово","",IF(YEAR(DATE('Налаштування'!$B$4,1,342))='Налаштування'!$B$4,DATE('Налаштування'!$B$4,1,342),""))</x:f>
        <x:v>46364</x:v>
      </x:c>
      <x:c r="B348" s="11"/>
      <x:c r="C348" s="11"/>
      <x:c r="D348" s="11"/>
      <x:c r="E348" s="11"/>
      <x:c r="F348" s="11"/>
      <x:c r="G348" s="11"/>
      <x:c r="H348" s="11"/>
      <x:c r="I348" s="11"/>
      <x:c r="J348" s="11"/>
      <x:c r="K348" s="11"/>
      <x:c r="L348" s="11"/>
      <x:c r="M348" s="11"/>
      <x:c r="N348" s="9" t="str">
        <x:f>IF(COUNTA(B348:M348)=0,"",IF(A348="","Дата поза роком",IF(OR(AND(LEN(B348)&gt;0,OR(NOT(ISTEXT(B348)),LEN(TRIM(B348))=0)),AND(LEN(C348)&gt;0,OR(NOT(ISTEXT(C348)),LEN(TRIM(C348))=0)),AND(LEN(D348)&gt;0,OR(NOT(ISTEXT(D348)),LEN(TRIM(D348))=0)),AND(LEN(E348)&gt;0,OR(NOT(ISTEXT(E348)),LEN(TRIM(E348))=0)),AND(LEN(F348)&gt;0,OR(NOT(ISTEXT(F348)),LEN(TRIM(F348))=0)),AND(LEN(G348)&gt;0,OR(NOT(ISTEXT(G348)),LEN(TRIM(G348))=0)),AND(LEN(H348)&gt;0,OR(NOT(ISTEXT(H348)),LEN(TRIM(H348))=0)),AND(LEN(I348)&gt;0,OR(NOT(ISTEXT(I348)),LEN(TRIM(I348))=0)),AND(LEN(J348)&gt;0,OR(NOT(ISTEXT(J348)),LEN(TRIM(J348))=0)),AND(LEN(K348)&gt;0,OR(NOT(ISTEXT(K348)),LEN(TRIM(K348))=0)),AND(LEN(L348)&gt;0,OR(NOT(ISTEXT(L348)),LEN(TRIM(L348))=0)),AND(LEN(M348)&gt;0,OR(NOT(ISTEXT(M348)),LEN(TRIM(M348))=0))),"Перевірте текст",IF(OR(AND(LEN(B348)&gt;0,'Налаштування'!J7&lt;&gt;"Готово"),AND(LEN(C348)&gt;0,'Налаштування'!J8&lt;&gt;"Готово"),AND(LEN(D348)&gt;0,'Налаштування'!J9&lt;&gt;"Готово"),AND(LEN(E348)&gt;0,'Налаштування'!J10&lt;&gt;"Готово"),AND(LEN(F348)&gt;0,'Налаштування'!J11&lt;&gt;"Готово"),AND(LEN(G348)&gt;0,'Налаштування'!J12&lt;&gt;"Готово"),AND(LEN(H348)&gt;0,'Налаштування'!J13&lt;&gt;"Готово"),AND(LEN(I348)&gt;0,'Налаштування'!J14&lt;&gt;"Готово"),AND(LEN(J348)&gt;0,'Налаштування'!J15&lt;&gt;"Готово"),AND(LEN(K348)&gt;0,'Налаштування'!J16&lt;&gt;"Готово"),AND(LEN(L348)&gt;0,'Налаштування'!J17&lt;&gt;"Готово"),AND(LEN(M348)&gt;0,'Налаштування'!J18&lt;&gt;"Готово")),"Відділ не налаштовано","Готово"))))</x:f>
      </x:c>
    </x:row>
    <x:row r="349" ht="36" customHeight="1">
      <x:c r="A349" s="14" t="n">
        <x:f>IF('Налаштування'!$C$4&lt;&gt;"Готово","",IF(YEAR(DATE('Налаштування'!$B$4,1,343))='Налаштування'!$B$4,DATE('Налаштування'!$B$4,1,343),""))</x:f>
        <x:v>46365</x:v>
      </x:c>
      <x:c r="B349" s="11"/>
      <x:c r="C349" s="11"/>
      <x:c r="D349" s="11"/>
      <x:c r="E349" s="11"/>
      <x:c r="F349" s="11"/>
      <x:c r="G349" s="11"/>
      <x:c r="H349" s="11"/>
      <x:c r="I349" s="11"/>
      <x:c r="J349" s="11"/>
      <x:c r="K349" s="11"/>
      <x:c r="L349" s="11"/>
      <x:c r="M349" s="11"/>
      <x:c r="N349" s="9" t="str">
        <x:f>IF(COUNTA(B349:M349)=0,"",IF(A349="","Дата поза роком",IF(OR(AND(LEN(B349)&gt;0,OR(NOT(ISTEXT(B349)),LEN(TRIM(B349))=0)),AND(LEN(C349)&gt;0,OR(NOT(ISTEXT(C349)),LEN(TRIM(C349))=0)),AND(LEN(D349)&gt;0,OR(NOT(ISTEXT(D349)),LEN(TRIM(D349))=0)),AND(LEN(E349)&gt;0,OR(NOT(ISTEXT(E349)),LEN(TRIM(E349))=0)),AND(LEN(F349)&gt;0,OR(NOT(ISTEXT(F349)),LEN(TRIM(F349))=0)),AND(LEN(G349)&gt;0,OR(NOT(ISTEXT(G349)),LEN(TRIM(G349))=0)),AND(LEN(H349)&gt;0,OR(NOT(ISTEXT(H349)),LEN(TRIM(H349))=0)),AND(LEN(I349)&gt;0,OR(NOT(ISTEXT(I349)),LEN(TRIM(I349))=0)),AND(LEN(J349)&gt;0,OR(NOT(ISTEXT(J349)),LEN(TRIM(J349))=0)),AND(LEN(K349)&gt;0,OR(NOT(ISTEXT(K349)),LEN(TRIM(K349))=0)),AND(LEN(L349)&gt;0,OR(NOT(ISTEXT(L349)),LEN(TRIM(L349))=0)),AND(LEN(M349)&gt;0,OR(NOT(ISTEXT(M349)),LEN(TRIM(M349))=0))),"Перевірте текст",IF(OR(AND(LEN(B349)&gt;0,'Налаштування'!J7&lt;&gt;"Готово"),AND(LEN(C349)&gt;0,'Налаштування'!J8&lt;&gt;"Готово"),AND(LEN(D349)&gt;0,'Налаштування'!J9&lt;&gt;"Готово"),AND(LEN(E349)&gt;0,'Налаштування'!J10&lt;&gt;"Готово"),AND(LEN(F349)&gt;0,'Налаштування'!J11&lt;&gt;"Готово"),AND(LEN(G349)&gt;0,'Налаштування'!J12&lt;&gt;"Готово"),AND(LEN(H349)&gt;0,'Налаштування'!J13&lt;&gt;"Готово"),AND(LEN(I349)&gt;0,'Налаштування'!J14&lt;&gt;"Готово"),AND(LEN(J349)&gt;0,'Налаштування'!J15&lt;&gt;"Готово"),AND(LEN(K349)&gt;0,'Налаштування'!J16&lt;&gt;"Готово"),AND(LEN(L349)&gt;0,'Налаштування'!J17&lt;&gt;"Готово"),AND(LEN(M349)&gt;0,'Налаштування'!J18&lt;&gt;"Готово")),"Відділ не налаштовано","Готово"))))</x:f>
      </x:c>
    </x:row>
    <x:row r="350" ht="36" customHeight="1">
      <x:c r="A350" s="14" t="n">
        <x:f>IF('Налаштування'!$C$4&lt;&gt;"Готово","",IF(YEAR(DATE('Налаштування'!$B$4,1,344))='Налаштування'!$B$4,DATE('Налаштування'!$B$4,1,344),""))</x:f>
        <x:v>46366</x:v>
      </x:c>
      <x:c r="B350" s="11"/>
      <x:c r="C350" s="11"/>
      <x:c r="D350" s="11"/>
      <x:c r="E350" s="11"/>
      <x:c r="F350" s="11"/>
      <x:c r="G350" s="11"/>
      <x:c r="H350" s="11"/>
      <x:c r="I350" s="11"/>
      <x:c r="J350" s="11"/>
      <x:c r="K350" s="11"/>
      <x:c r="L350" s="11"/>
      <x:c r="M350" s="11"/>
      <x:c r="N350" s="9" t="str">
        <x:f>IF(COUNTA(B350:M350)=0,"",IF(A350="","Дата поза роком",IF(OR(AND(LEN(B350)&gt;0,OR(NOT(ISTEXT(B350)),LEN(TRIM(B350))=0)),AND(LEN(C350)&gt;0,OR(NOT(ISTEXT(C350)),LEN(TRIM(C350))=0)),AND(LEN(D350)&gt;0,OR(NOT(ISTEXT(D350)),LEN(TRIM(D350))=0)),AND(LEN(E350)&gt;0,OR(NOT(ISTEXT(E350)),LEN(TRIM(E350))=0)),AND(LEN(F350)&gt;0,OR(NOT(ISTEXT(F350)),LEN(TRIM(F350))=0)),AND(LEN(G350)&gt;0,OR(NOT(ISTEXT(G350)),LEN(TRIM(G350))=0)),AND(LEN(H350)&gt;0,OR(NOT(ISTEXT(H350)),LEN(TRIM(H350))=0)),AND(LEN(I350)&gt;0,OR(NOT(ISTEXT(I350)),LEN(TRIM(I350))=0)),AND(LEN(J350)&gt;0,OR(NOT(ISTEXT(J350)),LEN(TRIM(J350))=0)),AND(LEN(K350)&gt;0,OR(NOT(ISTEXT(K350)),LEN(TRIM(K350))=0)),AND(LEN(L350)&gt;0,OR(NOT(ISTEXT(L350)),LEN(TRIM(L350))=0)),AND(LEN(M350)&gt;0,OR(NOT(ISTEXT(M350)),LEN(TRIM(M350))=0))),"Перевірте текст",IF(OR(AND(LEN(B350)&gt;0,'Налаштування'!J7&lt;&gt;"Готово"),AND(LEN(C350)&gt;0,'Налаштування'!J8&lt;&gt;"Готово"),AND(LEN(D350)&gt;0,'Налаштування'!J9&lt;&gt;"Готово"),AND(LEN(E350)&gt;0,'Налаштування'!J10&lt;&gt;"Готово"),AND(LEN(F350)&gt;0,'Налаштування'!J11&lt;&gt;"Готово"),AND(LEN(G350)&gt;0,'Налаштування'!J12&lt;&gt;"Готово"),AND(LEN(H350)&gt;0,'Налаштування'!J13&lt;&gt;"Готово"),AND(LEN(I350)&gt;0,'Налаштування'!J14&lt;&gt;"Готово"),AND(LEN(J350)&gt;0,'Налаштування'!J15&lt;&gt;"Готово"),AND(LEN(K350)&gt;0,'Налаштування'!J16&lt;&gt;"Готово"),AND(LEN(L350)&gt;0,'Налаштування'!J17&lt;&gt;"Готово"),AND(LEN(M350)&gt;0,'Налаштування'!J18&lt;&gt;"Готово")),"Відділ не налаштовано","Готово"))))</x:f>
      </x:c>
    </x:row>
    <x:row r="351" ht="36" customHeight="1">
      <x:c r="A351" s="14" t="n">
        <x:f>IF('Налаштування'!$C$4&lt;&gt;"Готово","",IF(YEAR(DATE('Налаштування'!$B$4,1,345))='Налаштування'!$B$4,DATE('Налаштування'!$B$4,1,345),""))</x:f>
        <x:v>46367</x:v>
      </x:c>
      <x:c r="B351" s="11"/>
      <x:c r="C351" s="11"/>
      <x:c r="D351" s="11"/>
      <x:c r="E351" s="11"/>
      <x:c r="F351" s="11"/>
      <x:c r="G351" s="11"/>
      <x:c r="H351" s="11"/>
      <x:c r="I351" s="11"/>
      <x:c r="J351" s="11"/>
      <x:c r="K351" s="11"/>
      <x:c r="L351" s="11"/>
      <x:c r="M351" s="11"/>
      <x:c r="N351" s="9" t="str">
        <x:f>IF(COUNTA(B351:M351)=0,"",IF(A351="","Дата поза роком",IF(OR(AND(LEN(B351)&gt;0,OR(NOT(ISTEXT(B351)),LEN(TRIM(B351))=0)),AND(LEN(C351)&gt;0,OR(NOT(ISTEXT(C351)),LEN(TRIM(C351))=0)),AND(LEN(D351)&gt;0,OR(NOT(ISTEXT(D351)),LEN(TRIM(D351))=0)),AND(LEN(E351)&gt;0,OR(NOT(ISTEXT(E351)),LEN(TRIM(E351))=0)),AND(LEN(F351)&gt;0,OR(NOT(ISTEXT(F351)),LEN(TRIM(F351))=0)),AND(LEN(G351)&gt;0,OR(NOT(ISTEXT(G351)),LEN(TRIM(G351))=0)),AND(LEN(H351)&gt;0,OR(NOT(ISTEXT(H351)),LEN(TRIM(H351))=0)),AND(LEN(I351)&gt;0,OR(NOT(ISTEXT(I351)),LEN(TRIM(I351))=0)),AND(LEN(J351)&gt;0,OR(NOT(ISTEXT(J351)),LEN(TRIM(J351))=0)),AND(LEN(K351)&gt;0,OR(NOT(ISTEXT(K351)),LEN(TRIM(K351))=0)),AND(LEN(L351)&gt;0,OR(NOT(ISTEXT(L351)),LEN(TRIM(L351))=0)),AND(LEN(M351)&gt;0,OR(NOT(ISTEXT(M351)),LEN(TRIM(M351))=0))),"Перевірте текст",IF(OR(AND(LEN(B351)&gt;0,'Налаштування'!J7&lt;&gt;"Готово"),AND(LEN(C351)&gt;0,'Налаштування'!J8&lt;&gt;"Готово"),AND(LEN(D351)&gt;0,'Налаштування'!J9&lt;&gt;"Готово"),AND(LEN(E351)&gt;0,'Налаштування'!J10&lt;&gt;"Готово"),AND(LEN(F351)&gt;0,'Налаштування'!J11&lt;&gt;"Готово"),AND(LEN(G351)&gt;0,'Налаштування'!J12&lt;&gt;"Готово"),AND(LEN(H351)&gt;0,'Налаштування'!J13&lt;&gt;"Готово"),AND(LEN(I351)&gt;0,'Налаштування'!J14&lt;&gt;"Готово"),AND(LEN(J351)&gt;0,'Налаштування'!J15&lt;&gt;"Готово"),AND(LEN(K351)&gt;0,'Налаштування'!J16&lt;&gt;"Готово"),AND(LEN(L351)&gt;0,'Налаштування'!J17&lt;&gt;"Готово"),AND(LEN(M351)&gt;0,'Налаштування'!J18&lt;&gt;"Готово")),"Відділ не налаштовано","Готово"))))</x:f>
      </x:c>
    </x:row>
    <x:row r="352" ht="36" customHeight="1">
      <x:c r="A352" s="14" t="n">
        <x:f>IF('Налаштування'!$C$4&lt;&gt;"Готово","",IF(YEAR(DATE('Налаштування'!$B$4,1,346))='Налаштування'!$B$4,DATE('Налаштування'!$B$4,1,346),""))</x:f>
        <x:v>46368</x:v>
      </x:c>
      <x:c r="B352" s="11"/>
      <x:c r="C352" s="11"/>
      <x:c r="D352" s="11"/>
      <x:c r="E352" s="11"/>
      <x:c r="F352" s="11"/>
      <x:c r="G352" s="11"/>
      <x:c r="H352" s="11"/>
      <x:c r="I352" s="11"/>
      <x:c r="J352" s="11"/>
      <x:c r="K352" s="11"/>
      <x:c r="L352" s="11"/>
      <x:c r="M352" s="11"/>
      <x:c r="N352" s="9" t="str">
        <x:f>IF(COUNTA(B352:M352)=0,"",IF(A352="","Дата поза роком",IF(OR(AND(LEN(B352)&gt;0,OR(NOT(ISTEXT(B352)),LEN(TRIM(B352))=0)),AND(LEN(C352)&gt;0,OR(NOT(ISTEXT(C352)),LEN(TRIM(C352))=0)),AND(LEN(D352)&gt;0,OR(NOT(ISTEXT(D352)),LEN(TRIM(D352))=0)),AND(LEN(E352)&gt;0,OR(NOT(ISTEXT(E352)),LEN(TRIM(E352))=0)),AND(LEN(F352)&gt;0,OR(NOT(ISTEXT(F352)),LEN(TRIM(F352))=0)),AND(LEN(G352)&gt;0,OR(NOT(ISTEXT(G352)),LEN(TRIM(G352))=0)),AND(LEN(H352)&gt;0,OR(NOT(ISTEXT(H352)),LEN(TRIM(H352))=0)),AND(LEN(I352)&gt;0,OR(NOT(ISTEXT(I352)),LEN(TRIM(I352))=0)),AND(LEN(J352)&gt;0,OR(NOT(ISTEXT(J352)),LEN(TRIM(J352))=0)),AND(LEN(K352)&gt;0,OR(NOT(ISTEXT(K352)),LEN(TRIM(K352))=0)),AND(LEN(L352)&gt;0,OR(NOT(ISTEXT(L352)),LEN(TRIM(L352))=0)),AND(LEN(M352)&gt;0,OR(NOT(ISTEXT(M352)),LEN(TRIM(M352))=0))),"Перевірте текст",IF(OR(AND(LEN(B352)&gt;0,'Налаштування'!J7&lt;&gt;"Готово"),AND(LEN(C352)&gt;0,'Налаштування'!J8&lt;&gt;"Готово"),AND(LEN(D352)&gt;0,'Налаштування'!J9&lt;&gt;"Готово"),AND(LEN(E352)&gt;0,'Налаштування'!J10&lt;&gt;"Готово"),AND(LEN(F352)&gt;0,'Налаштування'!J11&lt;&gt;"Готово"),AND(LEN(G352)&gt;0,'Налаштування'!J12&lt;&gt;"Готово"),AND(LEN(H352)&gt;0,'Налаштування'!J13&lt;&gt;"Готово"),AND(LEN(I352)&gt;0,'Налаштування'!J14&lt;&gt;"Готово"),AND(LEN(J352)&gt;0,'Налаштування'!J15&lt;&gt;"Готово"),AND(LEN(K352)&gt;0,'Налаштування'!J16&lt;&gt;"Готово"),AND(LEN(L352)&gt;0,'Налаштування'!J17&lt;&gt;"Готово"),AND(LEN(M352)&gt;0,'Налаштування'!J18&lt;&gt;"Готово")),"Відділ не налаштовано","Готово"))))</x:f>
      </x:c>
    </x:row>
    <x:row r="353" ht="36" customHeight="1">
      <x:c r="A353" s="14" t="n">
        <x:f>IF('Налаштування'!$C$4&lt;&gt;"Готово","",IF(YEAR(DATE('Налаштування'!$B$4,1,347))='Налаштування'!$B$4,DATE('Налаштування'!$B$4,1,347),""))</x:f>
        <x:v>46369</x:v>
      </x:c>
      <x:c r="B353" s="11"/>
      <x:c r="C353" s="11"/>
      <x:c r="D353" s="11"/>
      <x:c r="E353" s="11"/>
      <x:c r="F353" s="11"/>
      <x:c r="G353" s="11"/>
      <x:c r="H353" s="11"/>
      <x:c r="I353" s="11"/>
      <x:c r="J353" s="11"/>
      <x:c r="K353" s="11"/>
      <x:c r="L353" s="11"/>
      <x:c r="M353" s="11"/>
      <x:c r="N353" s="9" t="str">
        <x:f>IF(COUNTA(B353:M353)=0,"",IF(A353="","Дата поза роком",IF(OR(AND(LEN(B353)&gt;0,OR(NOT(ISTEXT(B353)),LEN(TRIM(B353))=0)),AND(LEN(C353)&gt;0,OR(NOT(ISTEXT(C353)),LEN(TRIM(C353))=0)),AND(LEN(D353)&gt;0,OR(NOT(ISTEXT(D353)),LEN(TRIM(D353))=0)),AND(LEN(E353)&gt;0,OR(NOT(ISTEXT(E353)),LEN(TRIM(E353))=0)),AND(LEN(F353)&gt;0,OR(NOT(ISTEXT(F353)),LEN(TRIM(F353))=0)),AND(LEN(G353)&gt;0,OR(NOT(ISTEXT(G353)),LEN(TRIM(G353))=0)),AND(LEN(H353)&gt;0,OR(NOT(ISTEXT(H353)),LEN(TRIM(H353))=0)),AND(LEN(I353)&gt;0,OR(NOT(ISTEXT(I353)),LEN(TRIM(I353))=0)),AND(LEN(J353)&gt;0,OR(NOT(ISTEXT(J353)),LEN(TRIM(J353))=0)),AND(LEN(K353)&gt;0,OR(NOT(ISTEXT(K353)),LEN(TRIM(K353))=0)),AND(LEN(L353)&gt;0,OR(NOT(ISTEXT(L353)),LEN(TRIM(L353))=0)),AND(LEN(M353)&gt;0,OR(NOT(ISTEXT(M353)),LEN(TRIM(M353))=0))),"Перевірте текст",IF(OR(AND(LEN(B353)&gt;0,'Налаштування'!J7&lt;&gt;"Готово"),AND(LEN(C353)&gt;0,'Налаштування'!J8&lt;&gt;"Готово"),AND(LEN(D353)&gt;0,'Налаштування'!J9&lt;&gt;"Готово"),AND(LEN(E353)&gt;0,'Налаштування'!J10&lt;&gt;"Готово"),AND(LEN(F353)&gt;0,'Налаштування'!J11&lt;&gt;"Готово"),AND(LEN(G353)&gt;0,'Налаштування'!J12&lt;&gt;"Готово"),AND(LEN(H353)&gt;0,'Налаштування'!J13&lt;&gt;"Готово"),AND(LEN(I353)&gt;0,'Налаштування'!J14&lt;&gt;"Готово"),AND(LEN(J353)&gt;0,'Налаштування'!J15&lt;&gt;"Готово"),AND(LEN(K353)&gt;0,'Налаштування'!J16&lt;&gt;"Готово"),AND(LEN(L353)&gt;0,'Налаштування'!J17&lt;&gt;"Готово"),AND(LEN(M353)&gt;0,'Налаштування'!J18&lt;&gt;"Готово")),"Відділ не налаштовано","Готово"))))</x:f>
      </x:c>
    </x:row>
    <x:row r="354" ht="36" customHeight="1">
      <x:c r="A354" s="14" t="n">
        <x:f>IF('Налаштування'!$C$4&lt;&gt;"Готово","",IF(YEAR(DATE('Налаштування'!$B$4,1,348))='Налаштування'!$B$4,DATE('Налаштування'!$B$4,1,348),""))</x:f>
        <x:v>46370</x:v>
      </x:c>
      <x:c r="B354" s="11"/>
      <x:c r="C354" s="11"/>
      <x:c r="D354" s="11"/>
      <x:c r="E354" s="11"/>
      <x:c r="F354" s="11"/>
      <x:c r="G354" s="11"/>
      <x:c r="H354" s="11"/>
      <x:c r="I354" s="11"/>
      <x:c r="J354" s="11"/>
      <x:c r="K354" s="11"/>
      <x:c r="L354" s="11"/>
      <x:c r="M354" s="11"/>
      <x:c r="N354" s="9" t="str">
        <x:f>IF(COUNTA(B354:M354)=0,"",IF(A354="","Дата поза роком",IF(OR(AND(LEN(B354)&gt;0,OR(NOT(ISTEXT(B354)),LEN(TRIM(B354))=0)),AND(LEN(C354)&gt;0,OR(NOT(ISTEXT(C354)),LEN(TRIM(C354))=0)),AND(LEN(D354)&gt;0,OR(NOT(ISTEXT(D354)),LEN(TRIM(D354))=0)),AND(LEN(E354)&gt;0,OR(NOT(ISTEXT(E354)),LEN(TRIM(E354))=0)),AND(LEN(F354)&gt;0,OR(NOT(ISTEXT(F354)),LEN(TRIM(F354))=0)),AND(LEN(G354)&gt;0,OR(NOT(ISTEXT(G354)),LEN(TRIM(G354))=0)),AND(LEN(H354)&gt;0,OR(NOT(ISTEXT(H354)),LEN(TRIM(H354))=0)),AND(LEN(I354)&gt;0,OR(NOT(ISTEXT(I354)),LEN(TRIM(I354))=0)),AND(LEN(J354)&gt;0,OR(NOT(ISTEXT(J354)),LEN(TRIM(J354))=0)),AND(LEN(K354)&gt;0,OR(NOT(ISTEXT(K354)),LEN(TRIM(K354))=0)),AND(LEN(L354)&gt;0,OR(NOT(ISTEXT(L354)),LEN(TRIM(L354))=0)),AND(LEN(M354)&gt;0,OR(NOT(ISTEXT(M354)),LEN(TRIM(M354))=0))),"Перевірте текст",IF(OR(AND(LEN(B354)&gt;0,'Налаштування'!J7&lt;&gt;"Готово"),AND(LEN(C354)&gt;0,'Налаштування'!J8&lt;&gt;"Готово"),AND(LEN(D354)&gt;0,'Налаштування'!J9&lt;&gt;"Готово"),AND(LEN(E354)&gt;0,'Налаштування'!J10&lt;&gt;"Готово"),AND(LEN(F354)&gt;0,'Налаштування'!J11&lt;&gt;"Готово"),AND(LEN(G354)&gt;0,'Налаштування'!J12&lt;&gt;"Готово"),AND(LEN(H354)&gt;0,'Налаштування'!J13&lt;&gt;"Готово"),AND(LEN(I354)&gt;0,'Налаштування'!J14&lt;&gt;"Готово"),AND(LEN(J354)&gt;0,'Налаштування'!J15&lt;&gt;"Готово"),AND(LEN(K354)&gt;0,'Налаштування'!J16&lt;&gt;"Готово"),AND(LEN(L354)&gt;0,'Налаштування'!J17&lt;&gt;"Готово"),AND(LEN(M354)&gt;0,'Налаштування'!J18&lt;&gt;"Готово")),"Відділ не налаштовано","Готово"))))</x:f>
      </x:c>
    </x:row>
    <x:row r="355" ht="36" customHeight="1">
      <x:c r="A355" s="14" t="n">
        <x:f>IF('Налаштування'!$C$4&lt;&gt;"Готово","",IF(YEAR(DATE('Налаштування'!$B$4,1,349))='Налаштування'!$B$4,DATE('Налаштування'!$B$4,1,349),""))</x:f>
        <x:v>46371</x:v>
      </x:c>
      <x:c r="B355" s="11"/>
      <x:c r="C355" s="11"/>
      <x:c r="D355" s="11"/>
      <x:c r="E355" s="11"/>
      <x:c r="F355" s="11"/>
      <x:c r="G355" s="11"/>
      <x:c r="H355" s="11"/>
      <x:c r="I355" s="11"/>
      <x:c r="J355" s="11"/>
      <x:c r="K355" s="11"/>
      <x:c r="L355" s="11"/>
      <x:c r="M355" s="11"/>
      <x:c r="N355" s="9" t="str">
        <x:f>IF(COUNTA(B355:M355)=0,"",IF(A355="","Дата поза роком",IF(OR(AND(LEN(B355)&gt;0,OR(NOT(ISTEXT(B355)),LEN(TRIM(B355))=0)),AND(LEN(C355)&gt;0,OR(NOT(ISTEXT(C355)),LEN(TRIM(C355))=0)),AND(LEN(D355)&gt;0,OR(NOT(ISTEXT(D355)),LEN(TRIM(D355))=0)),AND(LEN(E355)&gt;0,OR(NOT(ISTEXT(E355)),LEN(TRIM(E355))=0)),AND(LEN(F355)&gt;0,OR(NOT(ISTEXT(F355)),LEN(TRIM(F355))=0)),AND(LEN(G355)&gt;0,OR(NOT(ISTEXT(G355)),LEN(TRIM(G355))=0)),AND(LEN(H355)&gt;0,OR(NOT(ISTEXT(H355)),LEN(TRIM(H355))=0)),AND(LEN(I355)&gt;0,OR(NOT(ISTEXT(I355)),LEN(TRIM(I355))=0)),AND(LEN(J355)&gt;0,OR(NOT(ISTEXT(J355)),LEN(TRIM(J355))=0)),AND(LEN(K355)&gt;0,OR(NOT(ISTEXT(K355)),LEN(TRIM(K355))=0)),AND(LEN(L355)&gt;0,OR(NOT(ISTEXT(L355)),LEN(TRIM(L355))=0)),AND(LEN(M355)&gt;0,OR(NOT(ISTEXT(M355)),LEN(TRIM(M355))=0))),"Перевірте текст",IF(OR(AND(LEN(B355)&gt;0,'Налаштування'!J7&lt;&gt;"Готово"),AND(LEN(C355)&gt;0,'Налаштування'!J8&lt;&gt;"Готово"),AND(LEN(D355)&gt;0,'Налаштування'!J9&lt;&gt;"Готово"),AND(LEN(E355)&gt;0,'Налаштування'!J10&lt;&gt;"Готово"),AND(LEN(F355)&gt;0,'Налаштування'!J11&lt;&gt;"Готово"),AND(LEN(G355)&gt;0,'Налаштування'!J12&lt;&gt;"Готово"),AND(LEN(H355)&gt;0,'Налаштування'!J13&lt;&gt;"Готово"),AND(LEN(I355)&gt;0,'Налаштування'!J14&lt;&gt;"Готово"),AND(LEN(J355)&gt;0,'Налаштування'!J15&lt;&gt;"Готово"),AND(LEN(K355)&gt;0,'Налаштування'!J16&lt;&gt;"Готово"),AND(LEN(L355)&gt;0,'Налаштування'!J17&lt;&gt;"Готово"),AND(LEN(M355)&gt;0,'Налаштування'!J18&lt;&gt;"Готово")),"Відділ не налаштовано","Готово"))))</x:f>
      </x:c>
    </x:row>
    <x:row r="356" ht="36" customHeight="1">
      <x:c r="A356" s="14" t="n">
        <x:f>IF('Налаштування'!$C$4&lt;&gt;"Готово","",IF(YEAR(DATE('Налаштування'!$B$4,1,350))='Налаштування'!$B$4,DATE('Налаштування'!$B$4,1,350),""))</x:f>
        <x:v>46372</x:v>
      </x:c>
      <x:c r="B356" s="11"/>
      <x:c r="C356" s="11"/>
      <x:c r="D356" s="11"/>
      <x:c r="E356" s="11"/>
      <x:c r="F356" s="11"/>
      <x:c r="G356" s="11"/>
      <x:c r="H356" s="11"/>
      <x:c r="I356" s="11"/>
      <x:c r="J356" s="11"/>
      <x:c r="K356" s="11"/>
      <x:c r="L356" s="11"/>
      <x:c r="M356" s="11"/>
      <x:c r="N356" s="9" t="str">
        <x:f>IF(COUNTA(B356:M356)=0,"",IF(A356="","Дата поза роком",IF(OR(AND(LEN(B356)&gt;0,OR(NOT(ISTEXT(B356)),LEN(TRIM(B356))=0)),AND(LEN(C356)&gt;0,OR(NOT(ISTEXT(C356)),LEN(TRIM(C356))=0)),AND(LEN(D356)&gt;0,OR(NOT(ISTEXT(D356)),LEN(TRIM(D356))=0)),AND(LEN(E356)&gt;0,OR(NOT(ISTEXT(E356)),LEN(TRIM(E356))=0)),AND(LEN(F356)&gt;0,OR(NOT(ISTEXT(F356)),LEN(TRIM(F356))=0)),AND(LEN(G356)&gt;0,OR(NOT(ISTEXT(G356)),LEN(TRIM(G356))=0)),AND(LEN(H356)&gt;0,OR(NOT(ISTEXT(H356)),LEN(TRIM(H356))=0)),AND(LEN(I356)&gt;0,OR(NOT(ISTEXT(I356)),LEN(TRIM(I356))=0)),AND(LEN(J356)&gt;0,OR(NOT(ISTEXT(J356)),LEN(TRIM(J356))=0)),AND(LEN(K356)&gt;0,OR(NOT(ISTEXT(K356)),LEN(TRIM(K356))=0)),AND(LEN(L356)&gt;0,OR(NOT(ISTEXT(L356)),LEN(TRIM(L356))=0)),AND(LEN(M356)&gt;0,OR(NOT(ISTEXT(M356)),LEN(TRIM(M356))=0))),"Перевірте текст",IF(OR(AND(LEN(B356)&gt;0,'Налаштування'!J7&lt;&gt;"Готово"),AND(LEN(C356)&gt;0,'Налаштування'!J8&lt;&gt;"Готово"),AND(LEN(D356)&gt;0,'Налаштування'!J9&lt;&gt;"Готово"),AND(LEN(E356)&gt;0,'Налаштування'!J10&lt;&gt;"Готово"),AND(LEN(F356)&gt;0,'Налаштування'!J11&lt;&gt;"Готово"),AND(LEN(G356)&gt;0,'Налаштування'!J12&lt;&gt;"Готово"),AND(LEN(H356)&gt;0,'Налаштування'!J13&lt;&gt;"Готово"),AND(LEN(I356)&gt;0,'Налаштування'!J14&lt;&gt;"Готово"),AND(LEN(J356)&gt;0,'Налаштування'!J15&lt;&gt;"Готово"),AND(LEN(K356)&gt;0,'Налаштування'!J16&lt;&gt;"Готово"),AND(LEN(L356)&gt;0,'Налаштування'!J17&lt;&gt;"Готово"),AND(LEN(M356)&gt;0,'Налаштування'!J18&lt;&gt;"Готово")),"Відділ не налаштовано","Готово"))))</x:f>
      </x:c>
    </x:row>
    <x:row r="357" ht="36" customHeight="1">
      <x:c r="A357" s="14" t="n">
        <x:f>IF('Налаштування'!$C$4&lt;&gt;"Готово","",IF(YEAR(DATE('Налаштування'!$B$4,1,351))='Налаштування'!$B$4,DATE('Налаштування'!$B$4,1,351),""))</x:f>
        <x:v>46373</x:v>
      </x:c>
      <x:c r="B357" s="11"/>
      <x:c r="C357" s="11"/>
      <x:c r="D357" s="11"/>
      <x:c r="E357" s="11"/>
      <x:c r="F357" s="11"/>
      <x:c r="G357" s="11"/>
      <x:c r="H357" s="11"/>
      <x:c r="I357" s="11"/>
      <x:c r="J357" s="11"/>
      <x:c r="K357" s="11"/>
      <x:c r="L357" s="11"/>
      <x:c r="M357" s="11"/>
      <x:c r="N357" s="9" t="str">
        <x:f>IF(COUNTA(B357:M357)=0,"",IF(A357="","Дата поза роком",IF(OR(AND(LEN(B357)&gt;0,OR(NOT(ISTEXT(B357)),LEN(TRIM(B357))=0)),AND(LEN(C357)&gt;0,OR(NOT(ISTEXT(C357)),LEN(TRIM(C357))=0)),AND(LEN(D357)&gt;0,OR(NOT(ISTEXT(D357)),LEN(TRIM(D357))=0)),AND(LEN(E357)&gt;0,OR(NOT(ISTEXT(E357)),LEN(TRIM(E357))=0)),AND(LEN(F357)&gt;0,OR(NOT(ISTEXT(F357)),LEN(TRIM(F357))=0)),AND(LEN(G357)&gt;0,OR(NOT(ISTEXT(G357)),LEN(TRIM(G357))=0)),AND(LEN(H357)&gt;0,OR(NOT(ISTEXT(H357)),LEN(TRIM(H357))=0)),AND(LEN(I357)&gt;0,OR(NOT(ISTEXT(I357)),LEN(TRIM(I357))=0)),AND(LEN(J357)&gt;0,OR(NOT(ISTEXT(J357)),LEN(TRIM(J357))=0)),AND(LEN(K357)&gt;0,OR(NOT(ISTEXT(K357)),LEN(TRIM(K357))=0)),AND(LEN(L357)&gt;0,OR(NOT(ISTEXT(L357)),LEN(TRIM(L357))=0)),AND(LEN(M357)&gt;0,OR(NOT(ISTEXT(M357)),LEN(TRIM(M357))=0))),"Перевірте текст",IF(OR(AND(LEN(B357)&gt;0,'Налаштування'!J7&lt;&gt;"Готово"),AND(LEN(C357)&gt;0,'Налаштування'!J8&lt;&gt;"Готово"),AND(LEN(D357)&gt;0,'Налаштування'!J9&lt;&gt;"Готово"),AND(LEN(E357)&gt;0,'Налаштування'!J10&lt;&gt;"Готово"),AND(LEN(F357)&gt;0,'Налаштування'!J11&lt;&gt;"Готово"),AND(LEN(G357)&gt;0,'Налаштування'!J12&lt;&gt;"Готово"),AND(LEN(H357)&gt;0,'Налаштування'!J13&lt;&gt;"Готово"),AND(LEN(I357)&gt;0,'Налаштування'!J14&lt;&gt;"Готово"),AND(LEN(J357)&gt;0,'Налаштування'!J15&lt;&gt;"Готово"),AND(LEN(K357)&gt;0,'Налаштування'!J16&lt;&gt;"Готово"),AND(LEN(L357)&gt;0,'Налаштування'!J17&lt;&gt;"Готово"),AND(LEN(M357)&gt;0,'Налаштування'!J18&lt;&gt;"Готово")),"Відділ не налаштовано","Готово"))))</x:f>
      </x:c>
    </x:row>
    <x:row r="358" ht="36" customHeight="1">
      <x:c r="A358" s="14" t="n">
        <x:f>IF('Налаштування'!$C$4&lt;&gt;"Готово","",IF(YEAR(DATE('Налаштування'!$B$4,1,352))='Налаштування'!$B$4,DATE('Налаштування'!$B$4,1,352),""))</x:f>
        <x:v>46374</x:v>
      </x:c>
      <x:c r="B358" s="11"/>
      <x:c r="C358" s="11"/>
      <x:c r="D358" s="11"/>
      <x:c r="E358" s="11"/>
      <x:c r="F358" s="11"/>
      <x:c r="G358" s="11"/>
      <x:c r="H358" s="11"/>
      <x:c r="I358" s="11"/>
      <x:c r="J358" s="11"/>
      <x:c r="K358" s="11"/>
      <x:c r="L358" s="11"/>
      <x:c r="M358" s="11"/>
      <x:c r="N358" s="9" t="str">
        <x:f>IF(COUNTA(B358:M358)=0,"",IF(A358="","Дата поза роком",IF(OR(AND(LEN(B358)&gt;0,OR(NOT(ISTEXT(B358)),LEN(TRIM(B358))=0)),AND(LEN(C358)&gt;0,OR(NOT(ISTEXT(C358)),LEN(TRIM(C358))=0)),AND(LEN(D358)&gt;0,OR(NOT(ISTEXT(D358)),LEN(TRIM(D358))=0)),AND(LEN(E358)&gt;0,OR(NOT(ISTEXT(E358)),LEN(TRIM(E358))=0)),AND(LEN(F358)&gt;0,OR(NOT(ISTEXT(F358)),LEN(TRIM(F358))=0)),AND(LEN(G358)&gt;0,OR(NOT(ISTEXT(G358)),LEN(TRIM(G358))=0)),AND(LEN(H358)&gt;0,OR(NOT(ISTEXT(H358)),LEN(TRIM(H358))=0)),AND(LEN(I358)&gt;0,OR(NOT(ISTEXT(I358)),LEN(TRIM(I358))=0)),AND(LEN(J358)&gt;0,OR(NOT(ISTEXT(J358)),LEN(TRIM(J358))=0)),AND(LEN(K358)&gt;0,OR(NOT(ISTEXT(K358)),LEN(TRIM(K358))=0)),AND(LEN(L358)&gt;0,OR(NOT(ISTEXT(L358)),LEN(TRIM(L358))=0)),AND(LEN(M358)&gt;0,OR(NOT(ISTEXT(M358)),LEN(TRIM(M358))=0))),"Перевірте текст",IF(OR(AND(LEN(B358)&gt;0,'Налаштування'!J7&lt;&gt;"Готово"),AND(LEN(C358)&gt;0,'Налаштування'!J8&lt;&gt;"Готово"),AND(LEN(D358)&gt;0,'Налаштування'!J9&lt;&gt;"Готово"),AND(LEN(E358)&gt;0,'Налаштування'!J10&lt;&gt;"Готово"),AND(LEN(F358)&gt;0,'Налаштування'!J11&lt;&gt;"Готово"),AND(LEN(G358)&gt;0,'Налаштування'!J12&lt;&gt;"Готово"),AND(LEN(H358)&gt;0,'Налаштування'!J13&lt;&gt;"Готово"),AND(LEN(I358)&gt;0,'Налаштування'!J14&lt;&gt;"Готово"),AND(LEN(J358)&gt;0,'Налаштування'!J15&lt;&gt;"Готово"),AND(LEN(K358)&gt;0,'Налаштування'!J16&lt;&gt;"Готово"),AND(LEN(L358)&gt;0,'Налаштування'!J17&lt;&gt;"Готово"),AND(LEN(M358)&gt;0,'Налаштування'!J18&lt;&gt;"Готово")),"Відділ не налаштовано","Готово"))))</x:f>
      </x:c>
    </x:row>
    <x:row r="359" ht="36" customHeight="1">
      <x:c r="A359" s="14" t="n">
        <x:f>IF('Налаштування'!$C$4&lt;&gt;"Готово","",IF(YEAR(DATE('Налаштування'!$B$4,1,353))='Налаштування'!$B$4,DATE('Налаштування'!$B$4,1,353),""))</x:f>
        <x:v>46375</x:v>
      </x:c>
      <x:c r="B359" s="11"/>
      <x:c r="C359" s="11"/>
      <x:c r="D359" s="11"/>
      <x:c r="E359" s="11"/>
      <x:c r="F359" s="11"/>
      <x:c r="G359" s="11"/>
      <x:c r="H359" s="11"/>
      <x:c r="I359" s="11"/>
      <x:c r="J359" s="11"/>
      <x:c r="K359" s="11"/>
      <x:c r="L359" s="11"/>
      <x:c r="M359" s="11"/>
      <x:c r="N359" s="9" t="str">
        <x:f>IF(COUNTA(B359:M359)=0,"",IF(A359="","Дата поза роком",IF(OR(AND(LEN(B359)&gt;0,OR(NOT(ISTEXT(B359)),LEN(TRIM(B359))=0)),AND(LEN(C359)&gt;0,OR(NOT(ISTEXT(C359)),LEN(TRIM(C359))=0)),AND(LEN(D359)&gt;0,OR(NOT(ISTEXT(D359)),LEN(TRIM(D359))=0)),AND(LEN(E359)&gt;0,OR(NOT(ISTEXT(E359)),LEN(TRIM(E359))=0)),AND(LEN(F359)&gt;0,OR(NOT(ISTEXT(F359)),LEN(TRIM(F359))=0)),AND(LEN(G359)&gt;0,OR(NOT(ISTEXT(G359)),LEN(TRIM(G359))=0)),AND(LEN(H359)&gt;0,OR(NOT(ISTEXT(H359)),LEN(TRIM(H359))=0)),AND(LEN(I359)&gt;0,OR(NOT(ISTEXT(I359)),LEN(TRIM(I359))=0)),AND(LEN(J359)&gt;0,OR(NOT(ISTEXT(J359)),LEN(TRIM(J359))=0)),AND(LEN(K359)&gt;0,OR(NOT(ISTEXT(K359)),LEN(TRIM(K359))=0)),AND(LEN(L359)&gt;0,OR(NOT(ISTEXT(L359)),LEN(TRIM(L359))=0)),AND(LEN(M359)&gt;0,OR(NOT(ISTEXT(M359)),LEN(TRIM(M359))=0))),"Перевірте текст",IF(OR(AND(LEN(B359)&gt;0,'Налаштування'!J7&lt;&gt;"Готово"),AND(LEN(C359)&gt;0,'Налаштування'!J8&lt;&gt;"Готово"),AND(LEN(D359)&gt;0,'Налаштування'!J9&lt;&gt;"Готово"),AND(LEN(E359)&gt;0,'Налаштування'!J10&lt;&gt;"Готово"),AND(LEN(F359)&gt;0,'Налаштування'!J11&lt;&gt;"Готово"),AND(LEN(G359)&gt;0,'Налаштування'!J12&lt;&gt;"Готово"),AND(LEN(H359)&gt;0,'Налаштування'!J13&lt;&gt;"Готово"),AND(LEN(I359)&gt;0,'Налаштування'!J14&lt;&gt;"Готово"),AND(LEN(J359)&gt;0,'Налаштування'!J15&lt;&gt;"Готово"),AND(LEN(K359)&gt;0,'Налаштування'!J16&lt;&gt;"Готово"),AND(LEN(L359)&gt;0,'Налаштування'!J17&lt;&gt;"Готово"),AND(LEN(M359)&gt;0,'Налаштування'!J18&lt;&gt;"Готово")),"Відділ не налаштовано","Готово"))))</x:f>
      </x:c>
    </x:row>
    <x:row r="360" ht="36" customHeight="1">
      <x:c r="A360" s="14" t="n">
        <x:f>IF('Налаштування'!$C$4&lt;&gt;"Готово","",IF(YEAR(DATE('Налаштування'!$B$4,1,354))='Налаштування'!$B$4,DATE('Налаштування'!$B$4,1,354),""))</x:f>
        <x:v>46376</x:v>
      </x:c>
      <x:c r="B360" s="11"/>
      <x:c r="C360" s="11"/>
      <x:c r="D360" s="11"/>
      <x:c r="E360" s="11"/>
      <x:c r="F360" s="11"/>
      <x:c r="G360" s="11"/>
      <x:c r="H360" s="11"/>
      <x:c r="I360" s="11"/>
      <x:c r="J360" s="11"/>
      <x:c r="K360" s="11"/>
      <x:c r="L360" s="11"/>
      <x:c r="M360" s="11"/>
      <x:c r="N360" s="9" t="str">
        <x:f>IF(COUNTA(B360:M360)=0,"",IF(A360="","Дата поза роком",IF(OR(AND(LEN(B360)&gt;0,OR(NOT(ISTEXT(B360)),LEN(TRIM(B360))=0)),AND(LEN(C360)&gt;0,OR(NOT(ISTEXT(C360)),LEN(TRIM(C360))=0)),AND(LEN(D360)&gt;0,OR(NOT(ISTEXT(D360)),LEN(TRIM(D360))=0)),AND(LEN(E360)&gt;0,OR(NOT(ISTEXT(E360)),LEN(TRIM(E360))=0)),AND(LEN(F360)&gt;0,OR(NOT(ISTEXT(F360)),LEN(TRIM(F360))=0)),AND(LEN(G360)&gt;0,OR(NOT(ISTEXT(G360)),LEN(TRIM(G360))=0)),AND(LEN(H360)&gt;0,OR(NOT(ISTEXT(H360)),LEN(TRIM(H360))=0)),AND(LEN(I360)&gt;0,OR(NOT(ISTEXT(I360)),LEN(TRIM(I360))=0)),AND(LEN(J360)&gt;0,OR(NOT(ISTEXT(J360)),LEN(TRIM(J360))=0)),AND(LEN(K360)&gt;0,OR(NOT(ISTEXT(K360)),LEN(TRIM(K360))=0)),AND(LEN(L360)&gt;0,OR(NOT(ISTEXT(L360)),LEN(TRIM(L360))=0)),AND(LEN(M360)&gt;0,OR(NOT(ISTEXT(M360)),LEN(TRIM(M360))=0))),"Перевірте текст",IF(OR(AND(LEN(B360)&gt;0,'Налаштування'!J7&lt;&gt;"Готово"),AND(LEN(C360)&gt;0,'Налаштування'!J8&lt;&gt;"Готово"),AND(LEN(D360)&gt;0,'Налаштування'!J9&lt;&gt;"Готово"),AND(LEN(E360)&gt;0,'Налаштування'!J10&lt;&gt;"Готово"),AND(LEN(F360)&gt;0,'Налаштування'!J11&lt;&gt;"Готово"),AND(LEN(G360)&gt;0,'Налаштування'!J12&lt;&gt;"Готово"),AND(LEN(H360)&gt;0,'Налаштування'!J13&lt;&gt;"Готово"),AND(LEN(I360)&gt;0,'Налаштування'!J14&lt;&gt;"Готово"),AND(LEN(J360)&gt;0,'Налаштування'!J15&lt;&gt;"Готово"),AND(LEN(K360)&gt;0,'Налаштування'!J16&lt;&gt;"Готово"),AND(LEN(L360)&gt;0,'Налаштування'!J17&lt;&gt;"Готово"),AND(LEN(M360)&gt;0,'Налаштування'!J18&lt;&gt;"Готово")),"Відділ не налаштовано","Готово"))))</x:f>
      </x:c>
    </x:row>
    <x:row r="361" ht="36" customHeight="1">
      <x:c r="A361" s="14" t="n">
        <x:f>IF('Налаштування'!$C$4&lt;&gt;"Готово","",IF(YEAR(DATE('Налаштування'!$B$4,1,355))='Налаштування'!$B$4,DATE('Налаштування'!$B$4,1,355),""))</x:f>
        <x:v>46377</x:v>
      </x:c>
      <x:c r="B361" s="11"/>
      <x:c r="C361" s="11"/>
      <x:c r="D361" s="11"/>
      <x:c r="E361" s="11"/>
      <x:c r="F361" s="11"/>
      <x:c r="G361" s="11"/>
      <x:c r="H361" s="11"/>
      <x:c r="I361" s="11"/>
      <x:c r="J361" s="11"/>
      <x:c r="K361" s="11"/>
      <x:c r="L361" s="11"/>
      <x:c r="M361" s="11"/>
      <x:c r="N361" s="9" t="str">
        <x:f>IF(COUNTA(B361:M361)=0,"",IF(A361="","Дата поза роком",IF(OR(AND(LEN(B361)&gt;0,OR(NOT(ISTEXT(B361)),LEN(TRIM(B361))=0)),AND(LEN(C361)&gt;0,OR(NOT(ISTEXT(C361)),LEN(TRIM(C361))=0)),AND(LEN(D361)&gt;0,OR(NOT(ISTEXT(D361)),LEN(TRIM(D361))=0)),AND(LEN(E361)&gt;0,OR(NOT(ISTEXT(E361)),LEN(TRIM(E361))=0)),AND(LEN(F361)&gt;0,OR(NOT(ISTEXT(F361)),LEN(TRIM(F361))=0)),AND(LEN(G361)&gt;0,OR(NOT(ISTEXT(G361)),LEN(TRIM(G361))=0)),AND(LEN(H361)&gt;0,OR(NOT(ISTEXT(H361)),LEN(TRIM(H361))=0)),AND(LEN(I361)&gt;0,OR(NOT(ISTEXT(I361)),LEN(TRIM(I361))=0)),AND(LEN(J361)&gt;0,OR(NOT(ISTEXT(J361)),LEN(TRIM(J361))=0)),AND(LEN(K361)&gt;0,OR(NOT(ISTEXT(K361)),LEN(TRIM(K361))=0)),AND(LEN(L361)&gt;0,OR(NOT(ISTEXT(L361)),LEN(TRIM(L361))=0)),AND(LEN(M361)&gt;0,OR(NOT(ISTEXT(M361)),LEN(TRIM(M361))=0))),"Перевірте текст",IF(OR(AND(LEN(B361)&gt;0,'Налаштування'!J7&lt;&gt;"Готово"),AND(LEN(C361)&gt;0,'Налаштування'!J8&lt;&gt;"Готово"),AND(LEN(D361)&gt;0,'Налаштування'!J9&lt;&gt;"Готово"),AND(LEN(E361)&gt;0,'Налаштування'!J10&lt;&gt;"Готово"),AND(LEN(F361)&gt;0,'Налаштування'!J11&lt;&gt;"Готово"),AND(LEN(G361)&gt;0,'Налаштування'!J12&lt;&gt;"Готово"),AND(LEN(H361)&gt;0,'Налаштування'!J13&lt;&gt;"Готово"),AND(LEN(I361)&gt;0,'Налаштування'!J14&lt;&gt;"Готово"),AND(LEN(J361)&gt;0,'Налаштування'!J15&lt;&gt;"Готово"),AND(LEN(K361)&gt;0,'Налаштування'!J16&lt;&gt;"Готово"),AND(LEN(L361)&gt;0,'Налаштування'!J17&lt;&gt;"Готово"),AND(LEN(M361)&gt;0,'Налаштування'!J18&lt;&gt;"Готово")),"Відділ не налаштовано","Готово"))))</x:f>
      </x:c>
    </x:row>
    <x:row r="362" ht="36" customHeight="1">
      <x:c r="A362" s="14" t="n">
        <x:f>IF('Налаштування'!$C$4&lt;&gt;"Готово","",IF(YEAR(DATE('Налаштування'!$B$4,1,356))='Налаштування'!$B$4,DATE('Налаштування'!$B$4,1,356),""))</x:f>
        <x:v>46378</x:v>
      </x:c>
      <x:c r="B362" s="11"/>
      <x:c r="C362" s="11"/>
      <x:c r="D362" s="11"/>
      <x:c r="E362" s="11"/>
      <x:c r="F362" s="11"/>
      <x:c r="G362" s="11"/>
      <x:c r="H362" s="11"/>
      <x:c r="I362" s="11"/>
      <x:c r="J362" s="11"/>
      <x:c r="K362" s="11"/>
      <x:c r="L362" s="11"/>
      <x:c r="M362" s="11"/>
      <x:c r="N362" s="9" t="str">
        <x:f>IF(COUNTA(B362:M362)=0,"",IF(A362="","Дата поза роком",IF(OR(AND(LEN(B362)&gt;0,OR(NOT(ISTEXT(B362)),LEN(TRIM(B362))=0)),AND(LEN(C362)&gt;0,OR(NOT(ISTEXT(C362)),LEN(TRIM(C362))=0)),AND(LEN(D362)&gt;0,OR(NOT(ISTEXT(D362)),LEN(TRIM(D362))=0)),AND(LEN(E362)&gt;0,OR(NOT(ISTEXT(E362)),LEN(TRIM(E362))=0)),AND(LEN(F362)&gt;0,OR(NOT(ISTEXT(F362)),LEN(TRIM(F362))=0)),AND(LEN(G362)&gt;0,OR(NOT(ISTEXT(G362)),LEN(TRIM(G362))=0)),AND(LEN(H362)&gt;0,OR(NOT(ISTEXT(H362)),LEN(TRIM(H362))=0)),AND(LEN(I362)&gt;0,OR(NOT(ISTEXT(I362)),LEN(TRIM(I362))=0)),AND(LEN(J362)&gt;0,OR(NOT(ISTEXT(J362)),LEN(TRIM(J362))=0)),AND(LEN(K362)&gt;0,OR(NOT(ISTEXT(K362)),LEN(TRIM(K362))=0)),AND(LEN(L362)&gt;0,OR(NOT(ISTEXT(L362)),LEN(TRIM(L362))=0)),AND(LEN(M362)&gt;0,OR(NOT(ISTEXT(M362)),LEN(TRIM(M362))=0))),"Перевірте текст",IF(OR(AND(LEN(B362)&gt;0,'Налаштування'!J7&lt;&gt;"Готово"),AND(LEN(C362)&gt;0,'Налаштування'!J8&lt;&gt;"Готово"),AND(LEN(D362)&gt;0,'Налаштування'!J9&lt;&gt;"Готово"),AND(LEN(E362)&gt;0,'Налаштування'!J10&lt;&gt;"Готово"),AND(LEN(F362)&gt;0,'Налаштування'!J11&lt;&gt;"Готово"),AND(LEN(G362)&gt;0,'Налаштування'!J12&lt;&gt;"Готово"),AND(LEN(H362)&gt;0,'Налаштування'!J13&lt;&gt;"Готово"),AND(LEN(I362)&gt;0,'Налаштування'!J14&lt;&gt;"Готово"),AND(LEN(J362)&gt;0,'Налаштування'!J15&lt;&gt;"Готово"),AND(LEN(K362)&gt;0,'Налаштування'!J16&lt;&gt;"Готово"),AND(LEN(L362)&gt;0,'Налаштування'!J17&lt;&gt;"Готово"),AND(LEN(M362)&gt;0,'Налаштування'!J18&lt;&gt;"Готово")),"Відділ не налаштовано","Готово"))))</x:f>
      </x:c>
    </x:row>
    <x:row r="363" ht="36" customHeight="1">
      <x:c r="A363" s="14" t="n">
        <x:f>IF('Налаштування'!$C$4&lt;&gt;"Готово","",IF(YEAR(DATE('Налаштування'!$B$4,1,357))='Налаштування'!$B$4,DATE('Налаштування'!$B$4,1,357),""))</x:f>
        <x:v>46379</x:v>
      </x:c>
      <x:c r="B363" s="11"/>
      <x:c r="C363" s="11"/>
      <x:c r="D363" s="11"/>
      <x:c r="E363" s="11"/>
      <x:c r="F363" s="11"/>
      <x:c r="G363" s="11"/>
      <x:c r="H363" s="11"/>
      <x:c r="I363" s="11"/>
      <x:c r="J363" s="11"/>
      <x:c r="K363" s="11"/>
      <x:c r="L363" s="11"/>
      <x:c r="M363" s="11"/>
      <x:c r="N363" s="9" t="str">
        <x:f>IF(COUNTA(B363:M363)=0,"",IF(A363="","Дата поза роком",IF(OR(AND(LEN(B363)&gt;0,OR(NOT(ISTEXT(B363)),LEN(TRIM(B363))=0)),AND(LEN(C363)&gt;0,OR(NOT(ISTEXT(C363)),LEN(TRIM(C363))=0)),AND(LEN(D363)&gt;0,OR(NOT(ISTEXT(D363)),LEN(TRIM(D363))=0)),AND(LEN(E363)&gt;0,OR(NOT(ISTEXT(E363)),LEN(TRIM(E363))=0)),AND(LEN(F363)&gt;0,OR(NOT(ISTEXT(F363)),LEN(TRIM(F363))=0)),AND(LEN(G363)&gt;0,OR(NOT(ISTEXT(G363)),LEN(TRIM(G363))=0)),AND(LEN(H363)&gt;0,OR(NOT(ISTEXT(H363)),LEN(TRIM(H363))=0)),AND(LEN(I363)&gt;0,OR(NOT(ISTEXT(I363)),LEN(TRIM(I363))=0)),AND(LEN(J363)&gt;0,OR(NOT(ISTEXT(J363)),LEN(TRIM(J363))=0)),AND(LEN(K363)&gt;0,OR(NOT(ISTEXT(K363)),LEN(TRIM(K363))=0)),AND(LEN(L363)&gt;0,OR(NOT(ISTEXT(L363)),LEN(TRIM(L363))=0)),AND(LEN(M363)&gt;0,OR(NOT(ISTEXT(M363)),LEN(TRIM(M363))=0))),"Перевірте текст",IF(OR(AND(LEN(B363)&gt;0,'Налаштування'!J7&lt;&gt;"Готово"),AND(LEN(C363)&gt;0,'Налаштування'!J8&lt;&gt;"Готово"),AND(LEN(D363)&gt;0,'Налаштування'!J9&lt;&gt;"Готово"),AND(LEN(E363)&gt;0,'Налаштування'!J10&lt;&gt;"Готово"),AND(LEN(F363)&gt;0,'Налаштування'!J11&lt;&gt;"Готово"),AND(LEN(G363)&gt;0,'Налаштування'!J12&lt;&gt;"Готово"),AND(LEN(H363)&gt;0,'Налаштування'!J13&lt;&gt;"Готово"),AND(LEN(I363)&gt;0,'Налаштування'!J14&lt;&gt;"Готово"),AND(LEN(J363)&gt;0,'Налаштування'!J15&lt;&gt;"Готово"),AND(LEN(K363)&gt;0,'Налаштування'!J16&lt;&gt;"Готово"),AND(LEN(L363)&gt;0,'Налаштування'!J17&lt;&gt;"Готово"),AND(LEN(M363)&gt;0,'Налаштування'!J18&lt;&gt;"Готово")),"Відділ не налаштовано","Готово"))))</x:f>
      </x:c>
    </x:row>
    <x:row r="364" ht="36" customHeight="1">
      <x:c r="A364" s="14" t="n">
        <x:f>IF('Налаштування'!$C$4&lt;&gt;"Готово","",IF(YEAR(DATE('Налаштування'!$B$4,1,358))='Налаштування'!$B$4,DATE('Налаштування'!$B$4,1,358),""))</x:f>
        <x:v>46380</x:v>
      </x:c>
      <x:c r="B364" s="11"/>
      <x:c r="C364" s="11"/>
      <x:c r="D364" s="11"/>
      <x:c r="E364" s="11"/>
      <x:c r="F364" s="11"/>
      <x:c r="G364" s="11"/>
      <x:c r="H364" s="11"/>
      <x:c r="I364" s="11"/>
      <x:c r="J364" s="11"/>
      <x:c r="K364" s="11"/>
      <x:c r="L364" s="11"/>
      <x:c r="M364" s="11"/>
      <x:c r="N364" s="9" t="str">
        <x:f>IF(COUNTA(B364:M364)=0,"",IF(A364="","Дата поза роком",IF(OR(AND(LEN(B364)&gt;0,OR(NOT(ISTEXT(B364)),LEN(TRIM(B364))=0)),AND(LEN(C364)&gt;0,OR(NOT(ISTEXT(C364)),LEN(TRIM(C364))=0)),AND(LEN(D364)&gt;0,OR(NOT(ISTEXT(D364)),LEN(TRIM(D364))=0)),AND(LEN(E364)&gt;0,OR(NOT(ISTEXT(E364)),LEN(TRIM(E364))=0)),AND(LEN(F364)&gt;0,OR(NOT(ISTEXT(F364)),LEN(TRIM(F364))=0)),AND(LEN(G364)&gt;0,OR(NOT(ISTEXT(G364)),LEN(TRIM(G364))=0)),AND(LEN(H364)&gt;0,OR(NOT(ISTEXT(H364)),LEN(TRIM(H364))=0)),AND(LEN(I364)&gt;0,OR(NOT(ISTEXT(I364)),LEN(TRIM(I364))=0)),AND(LEN(J364)&gt;0,OR(NOT(ISTEXT(J364)),LEN(TRIM(J364))=0)),AND(LEN(K364)&gt;0,OR(NOT(ISTEXT(K364)),LEN(TRIM(K364))=0)),AND(LEN(L364)&gt;0,OR(NOT(ISTEXT(L364)),LEN(TRIM(L364))=0)),AND(LEN(M364)&gt;0,OR(NOT(ISTEXT(M364)),LEN(TRIM(M364))=0))),"Перевірте текст",IF(OR(AND(LEN(B364)&gt;0,'Налаштування'!J7&lt;&gt;"Готово"),AND(LEN(C364)&gt;0,'Налаштування'!J8&lt;&gt;"Готово"),AND(LEN(D364)&gt;0,'Налаштування'!J9&lt;&gt;"Готово"),AND(LEN(E364)&gt;0,'Налаштування'!J10&lt;&gt;"Готово"),AND(LEN(F364)&gt;0,'Налаштування'!J11&lt;&gt;"Готово"),AND(LEN(G364)&gt;0,'Налаштування'!J12&lt;&gt;"Готово"),AND(LEN(H364)&gt;0,'Налаштування'!J13&lt;&gt;"Готово"),AND(LEN(I364)&gt;0,'Налаштування'!J14&lt;&gt;"Готово"),AND(LEN(J364)&gt;0,'Налаштування'!J15&lt;&gt;"Готово"),AND(LEN(K364)&gt;0,'Налаштування'!J16&lt;&gt;"Готово"),AND(LEN(L364)&gt;0,'Налаштування'!J17&lt;&gt;"Готово"),AND(LEN(M364)&gt;0,'Налаштування'!J18&lt;&gt;"Готово")),"Відділ не налаштовано","Готово"))))</x:f>
      </x:c>
    </x:row>
    <x:row r="365" ht="36" customHeight="1">
      <x:c r="A365" s="14" t="n">
        <x:f>IF('Налаштування'!$C$4&lt;&gt;"Готово","",IF(YEAR(DATE('Налаштування'!$B$4,1,359))='Налаштування'!$B$4,DATE('Налаштування'!$B$4,1,359),""))</x:f>
        <x:v>46381</x:v>
      </x:c>
      <x:c r="B365" s="11"/>
      <x:c r="C365" s="11"/>
      <x:c r="D365" s="11"/>
      <x:c r="E365" s="11"/>
      <x:c r="F365" s="11"/>
      <x:c r="G365" s="11"/>
      <x:c r="H365" s="11"/>
      <x:c r="I365" s="11"/>
      <x:c r="J365" s="11"/>
      <x:c r="K365" s="11"/>
      <x:c r="L365" s="11"/>
      <x:c r="M365" s="11"/>
      <x:c r="N365" s="9" t="str">
        <x:f>IF(COUNTA(B365:M365)=0,"",IF(A365="","Дата поза роком",IF(OR(AND(LEN(B365)&gt;0,OR(NOT(ISTEXT(B365)),LEN(TRIM(B365))=0)),AND(LEN(C365)&gt;0,OR(NOT(ISTEXT(C365)),LEN(TRIM(C365))=0)),AND(LEN(D365)&gt;0,OR(NOT(ISTEXT(D365)),LEN(TRIM(D365))=0)),AND(LEN(E365)&gt;0,OR(NOT(ISTEXT(E365)),LEN(TRIM(E365))=0)),AND(LEN(F365)&gt;0,OR(NOT(ISTEXT(F365)),LEN(TRIM(F365))=0)),AND(LEN(G365)&gt;0,OR(NOT(ISTEXT(G365)),LEN(TRIM(G365))=0)),AND(LEN(H365)&gt;0,OR(NOT(ISTEXT(H365)),LEN(TRIM(H365))=0)),AND(LEN(I365)&gt;0,OR(NOT(ISTEXT(I365)),LEN(TRIM(I365))=0)),AND(LEN(J365)&gt;0,OR(NOT(ISTEXT(J365)),LEN(TRIM(J365))=0)),AND(LEN(K365)&gt;0,OR(NOT(ISTEXT(K365)),LEN(TRIM(K365))=0)),AND(LEN(L365)&gt;0,OR(NOT(ISTEXT(L365)),LEN(TRIM(L365))=0)),AND(LEN(M365)&gt;0,OR(NOT(ISTEXT(M365)),LEN(TRIM(M365))=0))),"Перевірте текст",IF(OR(AND(LEN(B365)&gt;0,'Налаштування'!J7&lt;&gt;"Готово"),AND(LEN(C365)&gt;0,'Налаштування'!J8&lt;&gt;"Готово"),AND(LEN(D365)&gt;0,'Налаштування'!J9&lt;&gt;"Готово"),AND(LEN(E365)&gt;0,'Налаштування'!J10&lt;&gt;"Готово"),AND(LEN(F365)&gt;0,'Налаштування'!J11&lt;&gt;"Готово"),AND(LEN(G365)&gt;0,'Налаштування'!J12&lt;&gt;"Готово"),AND(LEN(H365)&gt;0,'Налаштування'!J13&lt;&gt;"Готово"),AND(LEN(I365)&gt;0,'Налаштування'!J14&lt;&gt;"Готово"),AND(LEN(J365)&gt;0,'Налаштування'!J15&lt;&gt;"Готово"),AND(LEN(K365)&gt;0,'Налаштування'!J16&lt;&gt;"Готово"),AND(LEN(L365)&gt;0,'Налаштування'!J17&lt;&gt;"Готово"),AND(LEN(M365)&gt;0,'Налаштування'!J18&lt;&gt;"Готово")),"Відділ не налаштовано","Готово"))))</x:f>
      </x:c>
    </x:row>
    <x:row r="366" ht="36" customHeight="1">
      <x:c r="A366" s="14" t="n">
        <x:f>IF('Налаштування'!$C$4&lt;&gt;"Готово","",IF(YEAR(DATE('Налаштування'!$B$4,1,360))='Налаштування'!$B$4,DATE('Налаштування'!$B$4,1,360),""))</x:f>
        <x:v>46382</x:v>
      </x:c>
      <x:c r="B366" s="11"/>
      <x:c r="C366" s="11"/>
      <x:c r="D366" s="11"/>
      <x:c r="E366" s="11"/>
      <x:c r="F366" s="11"/>
      <x:c r="G366" s="11"/>
      <x:c r="H366" s="11"/>
      <x:c r="I366" s="11"/>
      <x:c r="J366" s="11"/>
      <x:c r="K366" s="11"/>
      <x:c r="L366" s="11"/>
      <x:c r="M366" s="11"/>
      <x:c r="N366" s="9" t="str">
        <x:f>IF(COUNTA(B366:M366)=0,"",IF(A366="","Дата поза роком",IF(OR(AND(LEN(B366)&gt;0,OR(NOT(ISTEXT(B366)),LEN(TRIM(B366))=0)),AND(LEN(C366)&gt;0,OR(NOT(ISTEXT(C366)),LEN(TRIM(C366))=0)),AND(LEN(D366)&gt;0,OR(NOT(ISTEXT(D366)),LEN(TRIM(D366))=0)),AND(LEN(E366)&gt;0,OR(NOT(ISTEXT(E366)),LEN(TRIM(E366))=0)),AND(LEN(F366)&gt;0,OR(NOT(ISTEXT(F366)),LEN(TRIM(F366))=0)),AND(LEN(G366)&gt;0,OR(NOT(ISTEXT(G366)),LEN(TRIM(G366))=0)),AND(LEN(H366)&gt;0,OR(NOT(ISTEXT(H366)),LEN(TRIM(H366))=0)),AND(LEN(I366)&gt;0,OR(NOT(ISTEXT(I366)),LEN(TRIM(I366))=0)),AND(LEN(J366)&gt;0,OR(NOT(ISTEXT(J366)),LEN(TRIM(J366))=0)),AND(LEN(K366)&gt;0,OR(NOT(ISTEXT(K366)),LEN(TRIM(K366))=0)),AND(LEN(L366)&gt;0,OR(NOT(ISTEXT(L366)),LEN(TRIM(L366))=0)),AND(LEN(M366)&gt;0,OR(NOT(ISTEXT(M366)),LEN(TRIM(M366))=0))),"Перевірте текст",IF(OR(AND(LEN(B366)&gt;0,'Налаштування'!J7&lt;&gt;"Готово"),AND(LEN(C366)&gt;0,'Налаштування'!J8&lt;&gt;"Готово"),AND(LEN(D366)&gt;0,'Налаштування'!J9&lt;&gt;"Готово"),AND(LEN(E366)&gt;0,'Налаштування'!J10&lt;&gt;"Готово"),AND(LEN(F366)&gt;0,'Налаштування'!J11&lt;&gt;"Готово"),AND(LEN(G366)&gt;0,'Налаштування'!J12&lt;&gt;"Готово"),AND(LEN(H366)&gt;0,'Налаштування'!J13&lt;&gt;"Готово"),AND(LEN(I366)&gt;0,'Налаштування'!J14&lt;&gt;"Готово"),AND(LEN(J366)&gt;0,'Налаштування'!J15&lt;&gt;"Готово"),AND(LEN(K366)&gt;0,'Налаштування'!J16&lt;&gt;"Готово"),AND(LEN(L366)&gt;0,'Налаштування'!J17&lt;&gt;"Готово"),AND(LEN(M366)&gt;0,'Налаштування'!J18&lt;&gt;"Готово")),"Відділ не налаштовано","Готово"))))</x:f>
      </x:c>
    </x:row>
    <x:row r="367" ht="36" customHeight="1">
      <x:c r="A367" s="14" t="n">
        <x:f>IF('Налаштування'!$C$4&lt;&gt;"Готово","",IF(YEAR(DATE('Налаштування'!$B$4,1,361))='Налаштування'!$B$4,DATE('Налаштування'!$B$4,1,361),""))</x:f>
        <x:v>46383</x:v>
      </x:c>
      <x:c r="B367" s="11"/>
      <x:c r="C367" s="11"/>
      <x:c r="D367" s="11"/>
      <x:c r="E367" s="11"/>
      <x:c r="F367" s="11"/>
      <x:c r="G367" s="11"/>
      <x:c r="H367" s="11"/>
      <x:c r="I367" s="11"/>
      <x:c r="J367" s="11"/>
      <x:c r="K367" s="11"/>
      <x:c r="L367" s="11"/>
      <x:c r="M367" s="11"/>
      <x:c r="N367" s="9" t="str">
        <x:f>IF(COUNTA(B367:M367)=0,"",IF(A367="","Дата поза роком",IF(OR(AND(LEN(B367)&gt;0,OR(NOT(ISTEXT(B367)),LEN(TRIM(B367))=0)),AND(LEN(C367)&gt;0,OR(NOT(ISTEXT(C367)),LEN(TRIM(C367))=0)),AND(LEN(D367)&gt;0,OR(NOT(ISTEXT(D367)),LEN(TRIM(D367))=0)),AND(LEN(E367)&gt;0,OR(NOT(ISTEXT(E367)),LEN(TRIM(E367))=0)),AND(LEN(F367)&gt;0,OR(NOT(ISTEXT(F367)),LEN(TRIM(F367))=0)),AND(LEN(G367)&gt;0,OR(NOT(ISTEXT(G367)),LEN(TRIM(G367))=0)),AND(LEN(H367)&gt;0,OR(NOT(ISTEXT(H367)),LEN(TRIM(H367))=0)),AND(LEN(I367)&gt;0,OR(NOT(ISTEXT(I367)),LEN(TRIM(I367))=0)),AND(LEN(J367)&gt;0,OR(NOT(ISTEXT(J367)),LEN(TRIM(J367))=0)),AND(LEN(K367)&gt;0,OR(NOT(ISTEXT(K367)),LEN(TRIM(K367))=0)),AND(LEN(L367)&gt;0,OR(NOT(ISTEXT(L367)),LEN(TRIM(L367))=0)),AND(LEN(M367)&gt;0,OR(NOT(ISTEXT(M367)),LEN(TRIM(M367))=0))),"Перевірте текст",IF(OR(AND(LEN(B367)&gt;0,'Налаштування'!J7&lt;&gt;"Готово"),AND(LEN(C367)&gt;0,'Налаштування'!J8&lt;&gt;"Готово"),AND(LEN(D367)&gt;0,'Налаштування'!J9&lt;&gt;"Готово"),AND(LEN(E367)&gt;0,'Налаштування'!J10&lt;&gt;"Готово"),AND(LEN(F367)&gt;0,'Налаштування'!J11&lt;&gt;"Готово"),AND(LEN(G367)&gt;0,'Налаштування'!J12&lt;&gt;"Готово"),AND(LEN(H367)&gt;0,'Налаштування'!J13&lt;&gt;"Готово"),AND(LEN(I367)&gt;0,'Налаштування'!J14&lt;&gt;"Готово"),AND(LEN(J367)&gt;0,'Налаштування'!J15&lt;&gt;"Готово"),AND(LEN(K367)&gt;0,'Налаштування'!J16&lt;&gt;"Готово"),AND(LEN(L367)&gt;0,'Налаштування'!J17&lt;&gt;"Готово"),AND(LEN(M367)&gt;0,'Налаштування'!J18&lt;&gt;"Готово")),"Відділ не налаштовано","Готово"))))</x:f>
      </x:c>
    </x:row>
    <x:row r="368" ht="36" customHeight="1">
      <x:c r="A368" s="14" t="n">
        <x:f>IF('Налаштування'!$C$4&lt;&gt;"Готово","",IF(YEAR(DATE('Налаштування'!$B$4,1,362))='Налаштування'!$B$4,DATE('Налаштування'!$B$4,1,362),""))</x:f>
        <x:v>46384</x:v>
      </x:c>
      <x:c r="B368" s="11"/>
      <x:c r="C368" s="11"/>
      <x:c r="D368" s="11"/>
      <x:c r="E368" s="11"/>
      <x:c r="F368" s="11"/>
      <x:c r="G368" s="11"/>
      <x:c r="H368" s="11"/>
      <x:c r="I368" s="11"/>
      <x:c r="J368" s="11"/>
      <x:c r="K368" s="11"/>
      <x:c r="L368" s="11"/>
      <x:c r="M368" s="11"/>
      <x:c r="N368" s="9" t="str">
        <x:f>IF(COUNTA(B368:M368)=0,"",IF(A368="","Дата поза роком",IF(OR(AND(LEN(B368)&gt;0,OR(NOT(ISTEXT(B368)),LEN(TRIM(B368))=0)),AND(LEN(C368)&gt;0,OR(NOT(ISTEXT(C368)),LEN(TRIM(C368))=0)),AND(LEN(D368)&gt;0,OR(NOT(ISTEXT(D368)),LEN(TRIM(D368))=0)),AND(LEN(E368)&gt;0,OR(NOT(ISTEXT(E368)),LEN(TRIM(E368))=0)),AND(LEN(F368)&gt;0,OR(NOT(ISTEXT(F368)),LEN(TRIM(F368))=0)),AND(LEN(G368)&gt;0,OR(NOT(ISTEXT(G368)),LEN(TRIM(G368))=0)),AND(LEN(H368)&gt;0,OR(NOT(ISTEXT(H368)),LEN(TRIM(H368))=0)),AND(LEN(I368)&gt;0,OR(NOT(ISTEXT(I368)),LEN(TRIM(I368))=0)),AND(LEN(J368)&gt;0,OR(NOT(ISTEXT(J368)),LEN(TRIM(J368))=0)),AND(LEN(K368)&gt;0,OR(NOT(ISTEXT(K368)),LEN(TRIM(K368))=0)),AND(LEN(L368)&gt;0,OR(NOT(ISTEXT(L368)),LEN(TRIM(L368))=0)),AND(LEN(M368)&gt;0,OR(NOT(ISTEXT(M368)),LEN(TRIM(M368))=0))),"Перевірте текст",IF(OR(AND(LEN(B368)&gt;0,'Налаштування'!J7&lt;&gt;"Готово"),AND(LEN(C368)&gt;0,'Налаштування'!J8&lt;&gt;"Готово"),AND(LEN(D368)&gt;0,'Налаштування'!J9&lt;&gt;"Готово"),AND(LEN(E368)&gt;0,'Налаштування'!J10&lt;&gt;"Готово"),AND(LEN(F368)&gt;0,'Налаштування'!J11&lt;&gt;"Готово"),AND(LEN(G368)&gt;0,'Налаштування'!J12&lt;&gt;"Готово"),AND(LEN(H368)&gt;0,'Налаштування'!J13&lt;&gt;"Готово"),AND(LEN(I368)&gt;0,'Налаштування'!J14&lt;&gt;"Готово"),AND(LEN(J368)&gt;0,'Налаштування'!J15&lt;&gt;"Готово"),AND(LEN(K368)&gt;0,'Налаштування'!J16&lt;&gt;"Готово"),AND(LEN(L368)&gt;0,'Налаштування'!J17&lt;&gt;"Готово"),AND(LEN(M368)&gt;0,'Налаштування'!J18&lt;&gt;"Готово")),"Відділ не налаштовано","Готово"))))</x:f>
      </x:c>
    </x:row>
    <x:row r="369" ht="36" customHeight="1">
      <x:c r="A369" s="14" t="n">
        <x:f>IF('Налаштування'!$C$4&lt;&gt;"Готово","",IF(YEAR(DATE('Налаштування'!$B$4,1,363))='Налаштування'!$B$4,DATE('Налаштування'!$B$4,1,363),""))</x:f>
        <x:v>46385</x:v>
      </x:c>
      <x:c r="B369" s="11"/>
      <x:c r="C369" s="11"/>
      <x:c r="D369" s="11"/>
      <x:c r="E369" s="11"/>
      <x:c r="F369" s="11"/>
      <x:c r="G369" s="11"/>
      <x:c r="H369" s="11"/>
      <x:c r="I369" s="11"/>
      <x:c r="J369" s="11"/>
      <x:c r="K369" s="11"/>
      <x:c r="L369" s="11"/>
      <x:c r="M369" s="11"/>
      <x:c r="N369" s="9" t="str">
        <x:f>IF(COUNTA(B369:M369)=0,"",IF(A369="","Дата поза роком",IF(OR(AND(LEN(B369)&gt;0,OR(NOT(ISTEXT(B369)),LEN(TRIM(B369))=0)),AND(LEN(C369)&gt;0,OR(NOT(ISTEXT(C369)),LEN(TRIM(C369))=0)),AND(LEN(D369)&gt;0,OR(NOT(ISTEXT(D369)),LEN(TRIM(D369))=0)),AND(LEN(E369)&gt;0,OR(NOT(ISTEXT(E369)),LEN(TRIM(E369))=0)),AND(LEN(F369)&gt;0,OR(NOT(ISTEXT(F369)),LEN(TRIM(F369))=0)),AND(LEN(G369)&gt;0,OR(NOT(ISTEXT(G369)),LEN(TRIM(G369))=0)),AND(LEN(H369)&gt;0,OR(NOT(ISTEXT(H369)),LEN(TRIM(H369))=0)),AND(LEN(I369)&gt;0,OR(NOT(ISTEXT(I369)),LEN(TRIM(I369))=0)),AND(LEN(J369)&gt;0,OR(NOT(ISTEXT(J369)),LEN(TRIM(J369))=0)),AND(LEN(K369)&gt;0,OR(NOT(ISTEXT(K369)),LEN(TRIM(K369))=0)),AND(LEN(L369)&gt;0,OR(NOT(ISTEXT(L369)),LEN(TRIM(L369))=0)),AND(LEN(M369)&gt;0,OR(NOT(ISTEXT(M369)),LEN(TRIM(M369))=0))),"Перевірте текст",IF(OR(AND(LEN(B369)&gt;0,'Налаштування'!J7&lt;&gt;"Готово"),AND(LEN(C369)&gt;0,'Налаштування'!J8&lt;&gt;"Готово"),AND(LEN(D369)&gt;0,'Налаштування'!J9&lt;&gt;"Готово"),AND(LEN(E369)&gt;0,'Налаштування'!J10&lt;&gt;"Готово"),AND(LEN(F369)&gt;0,'Налаштування'!J11&lt;&gt;"Готово"),AND(LEN(G369)&gt;0,'Налаштування'!J12&lt;&gt;"Готово"),AND(LEN(H369)&gt;0,'Налаштування'!J13&lt;&gt;"Готово"),AND(LEN(I369)&gt;0,'Налаштування'!J14&lt;&gt;"Готово"),AND(LEN(J369)&gt;0,'Налаштування'!J15&lt;&gt;"Готово"),AND(LEN(K369)&gt;0,'Налаштування'!J16&lt;&gt;"Готово"),AND(LEN(L369)&gt;0,'Налаштування'!J17&lt;&gt;"Готово"),AND(LEN(M369)&gt;0,'Налаштування'!J18&lt;&gt;"Готово")),"Відділ не налаштовано","Готово"))))</x:f>
      </x:c>
    </x:row>
    <x:row r="370" ht="36" customHeight="1">
      <x:c r="A370" s="14" t="n">
        <x:f>IF('Налаштування'!$C$4&lt;&gt;"Готово","",IF(YEAR(DATE('Налаштування'!$B$4,1,364))='Налаштування'!$B$4,DATE('Налаштування'!$B$4,1,364),""))</x:f>
        <x:v>46386</x:v>
      </x:c>
      <x:c r="B370" s="11"/>
      <x:c r="C370" s="11"/>
      <x:c r="D370" s="11"/>
      <x:c r="E370" s="11"/>
      <x:c r="F370" s="11"/>
      <x:c r="G370" s="11"/>
      <x:c r="H370" s="11"/>
      <x:c r="I370" s="11"/>
      <x:c r="J370" s="11"/>
      <x:c r="K370" s="11"/>
      <x:c r="L370" s="11"/>
      <x:c r="M370" s="11"/>
      <x:c r="N370" s="9" t="str">
        <x:f>IF(COUNTA(B370:M370)=0,"",IF(A370="","Дата поза роком",IF(OR(AND(LEN(B370)&gt;0,OR(NOT(ISTEXT(B370)),LEN(TRIM(B370))=0)),AND(LEN(C370)&gt;0,OR(NOT(ISTEXT(C370)),LEN(TRIM(C370))=0)),AND(LEN(D370)&gt;0,OR(NOT(ISTEXT(D370)),LEN(TRIM(D370))=0)),AND(LEN(E370)&gt;0,OR(NOT(ISTEXT(E370)),LEN(TRIM(E370))=0)),AND(LEN(F370)&gt;0,OR(NOT(ISTEXT(F370)),LEN(TRIM(F370))=0)),AND(LEN(G370)&gt;0,OR(NOT(ISTEXT(G370)),LEN(TRIM(G370))=0)),AND(LEN(H370)&gt;0,OR(NOT(ISTEXT(H370)),LEN(TRIM(H370))=0)),AND(LEN(I370)&gt;0,OR(NOT(ISTEXT(I370)),LEN(TRIM(I370))=0)),AND(LEN(J370)&gt;0,OR(NOT(ISTEXT(J370)),LEN(TRIM(J370))=0)),AND(LEN(K370)&gt;0,OR(NOT(ISTEXT(K370)),LEN(TRIM(K370))=0)),AND(LEN(L370)&gt;0,OR(NOT(ISTEXT(L370)),LEN(TRIM(L370))=0)),AND(LEN(M370)&gt;0,OR(NOT(ISTEXT(M370)),LEN(TRIM(M370))=0))),"Перевірте текст",IF(OR(AND(LEN(B370)&gt;0,'Налаштування'!J7&lt;&gt;"Готово"),AND(LEN(C370)&gt;0,'Налаштування'!J8&lt;&gt;"Готово"),AND(LEN(D370)&gt;0,'Налаштування'!J9&lt;&gt;"Готово"),AND(LEN(E370)&gt;0,'Налаштування'!J10&lt;&gt;"Готово"),AND(LEN(F370)&gt;0,'Налаштування'!J11&lt;&gt;"Готово"),AND(LEN(G370)&gt;0,'Налаштування'!J12&lt;&gt;"Готово"),AND(LEN(H370)&gt;0,'Налаштування'!J13&lt;&gt;"Готово"),AND(LEN(I370)&gt;0,'Налаштування'!J14&lt;&gt;"Готово"),AND(LEN(J370)&gt;0,'Налаштування'!J15&lt;&gt;"Готово"),AND(LEN(K370)&gt;0,'Налаштування'!J16&lt;&gt;"Готово"),AND(LEN(L370)&gt;0,'Налаштування'!J17&lt;&gt;"Готово"),AND(LEN(M370)&gt;0,'Налаштування'!J18&lt;&gt;"Готово")),"Відділ не налаштовано","Готово"))))</x:f>
      </x:c>
    </x:row>
    <x:row r="371" ht="36" customHeight="1">
      <x:c r="A371" s="14" t="n">
        <x:f>IF('Налаштування'!$C$4&lt;&gt;"Готово","",IF(YEAR(DATE('Налаштування'!$B$4,1,365))='Налаштування'!$B$4,DATE('Налаштування'!$B$4,1,365),""))</x:f>
        <x:v>46387</x:v>
      </x:c>
      <x:c r="B371" s="11"/>
      <x:c r="C371" s="11"/>
      <x:c r="D371" s="11"/>
      <x:c r="E371" s="11"/>
      <x:c r="F371" s="11"/>
      <x:c r="G371" s="11"/>
      <x:c r="H371" s="11"/>
      <x:c r="I371" s="11"/>
      <x:c r="J371" s="11"/>
      <x:c r="K371" s="11"/>
      <x:c r="L371" s="11"/>
      <x:c r="M371" s="11"/>
      <x:c r="N371" s="9" t="str">
        <x:f>IF(COUNTA(B371:M371)=0,"",IF(A371="","Дата поза роком",IF(OR(AND(LEN(B371)&gt;0,OR(NOT(ISTEXT(B371)),LEN(TRIM(B371))=0)),AND(LEN(C371)&gt;0,OR(NOT(ISTEXT(C371)),LEN(TRIM(C371))=0)),AND(LEN(D371)&gt;0,OR(NOT(ISTEXT(D371)),LEN(TRIM(D371))=0)),AND(LEN(E371)&gt;0,OR(NOT(ISTEXT(E371)),LEN(TRIM(E371))=0)),AND(LEN(F371)&gt;0,OR(NOT(ISTEXT(F371)),LEN(TRIM(F371))=0)),AND(LEN(G371)&gt;0,OR(NOT(ISTEXT(G371)),LEN(TRIM(G371))=0)),AND(LEN(H371)&gt;0,OR(NOT(ISTEXT(H371)),LEN(TRIM(H371))=0)),AND(LEN(I371)&gt;0,OR(NOT(ISTEXT(I371)),LEN(TRIM(I371))=0)),AND(LEN(J371)&gt;0,OR(NOT(ISTEXT(J371)),LEN(TRIM(J371))=0)),AND(LEN(K371)&gt;0,OR(NOT(ISTEXT(K371)),LEN(TRIM(K371))=0)),AND(LEN(L371)&gt;0,OR(NOT(ISTEXT(L371)),LEN(TRIM(L371))=0)),AND(LEN(M371)&gt;0,OR(NOT(ISTEXT(M371)),LEN(TRIM(M371))=0))),"Перевірте текст",IF(OR(AND(LEN(B371)&gt;0,'Налаштування'!J7&lt;&gt;"Готово"),AND(LEN(C371)&gt;0,'Налаштування'!J8&lt;&gt;"Готово"),AND(LEN(D371)&gt;0,'Налаштування'!J9&lt;&gt;"Готово"),AND(LEN(E371)&gt;0,'Налаштування'!J10&lt;&gt;"Готово"),AND(LEN(F371)&gt;0,'Налаштування'!J11&lt;&gt;"Готово"),AND(LEN(G371)&gt;0,'Налаштування'!J12&lt;&gt;"Готово"),AND(LEN(H371)&gt;0,'Налаштування'!J13&lt;&gt;"Готово"),AND(LEN(I371)&gt;0,'Налаштування'!J14&lt;&gt;"Готово"),AND(LEN(J371)&gt;0,'Налаштування'!J15&lt;&gt;"Готово"),AND(LEN(K371)&gt;0,'Налаштування'!J16&lt;&gt;"Готово"),AND(LEN(L371)&gt;0,'Налаштування'!J17&lt;&gt;"Готово"),AND(LEN(M371)&gt;0,'Налаштування'!J18&lt;&gt;"Готово")),"Відділ не налаштовано","Готово"))))</x:f>
      </x:c>
    </x:row>
    <x:row r="372" ht="36" customHeight="1">
      <x:c r="A372" s="14" t="str">
        <x:f>IF('Налаштування'!$C$4&lt;&gt;"Готово","",IF(YEAR(DATE('Налаштування'!$B$4,1,366))='Налаштування'!$B$4,DATE('Налаштування'!$B$4,1,366),""))</x:f>
      </x:c>
      <x:c r="B372" s="11"/>
      <x:c r="C372" s="11"/>
      <x:c r="D372" s="11"/>
      <x:c r="E372" s="11"/>
      <x:c r="F372" s="11"/>
      <x:c r="G372" s="11"/>
      <x:c r="H372" s="11"/>
      <x:c r="I372" s="11"/>
      <x:c r="J372" s="11"/>
      <x:c r="K372" s="11"/>
      <x:c r="L372" s="11"/>
      <x:c r="M372" s="11"/>
      <x:c r="N372" s="9" t="str">
        <x:f>IF(COUNTA(B372:M372)=0,"",IF(A372="","Дата поза роком",IF(OR(AND(LEN(B372)&gt;0,OR(NOT(ISTEXT(B372)),LEN(TRIM(B372))=0)),AND(LEN(C372)&gt;0,OR(NOT(ISTEXT(C372)),LEN(TRIM(C372))=0)),AND(LEN(D372)&gt;0,OR(NOT(ISTEXT(D372)),LEN(TRIM(D372))=0)),AND(LEN(E372)&gt;0,OR(NOT(ISTEXT(E372)),LEN(TRIM(E372))=0)),AND(LEN(F372)&gt;0,OR(NOT(ISTEXT(F372)),LEN(TRIM(F372))=0)),AND(LEN(G372)&gt;0,OR(NOT(ISTEXT(G372)),LEN(TRIM(G372))=0)),AND(LEN(H372)&gt;0,OR(NOT(ISTEXT(H372)),LEN(TRIM(H372))=0)),AND(LEN(I372)&gt;0,OR(NOT(ISTEXT(I372)),LEN(TRIM(I372))=0)),AND(LEN(J372)&gt;0,OR(NOT(ISTEXT(J372)),LEN(TRIM(J372))=0)),AND(LEN(K372)&gt;0,OR(NOT(ISTEXT(K372)),LEN(TRIM(K372))=0)),AND(LEN(L372)&gt;0,OR(NOT(ISTEXT(L372)),LEN(TRIM(L372))=0)),AND(LEN(M372)&gt;0,OR(NOT(ISTEXT(M372)),LEN(TRIM(M372))=0))),"Перевірте текст",IF(OR(AND(LEN(B372)&gt;0,'Налаштування'!J7&lt;&gt;"Готово"),AND(LEN(C372)&gt;0,'Налаштування'!J8&lt;&gt;"Готово"),AND(LEN(D372)&gt;0,'Налаштування'!J9&lt;&gt;"Готово"),AND(LEN(E372)&gt;0,'Налаштування'!J10&lt;&gt;"Готово"),AND(LEN(F372)&gt;0,'Налаштування'!J11&lt;&gt;"Готово"),AND(LEN(G372)&gt;0,'Налаштування'!J12&lt;&gt;"Готово"),AND(LEN(H372)&gt;0,'Налаштування'!J13&lt;&gt;"Готово"),AND(LEN(I372)&gt;0,'Налаштування'!J14&lt;&gt;"Готово"),AND(LEN(J372)&gt;0,'Налаштування'!J15&lt;&gt;"Готово"),AND(LEN(K372)&gt;0,'Налаштування'!J16&lt;&gt;"Готово"),AND(LEN(L372)&gt;0,'Налаштування'!J17&lt;&gt;"Готово"),AND(LEN(M372)&gt;0,'Налаштування'!J18&lt;&gt;"Готово")),"Відділ не налаштовано","Готово"))))</x:f>
      </x:c>
    </x:row>
    <x:row r="373">
      <x:c r="A373" s="1"/>
      <x:c r="B373" s="1"/>
      <x:c r="C373" s="1"/>
      <x:c r="D373" s="1"/>
      <x:c r="E373" s="1"/>
      <x:c r="F373" s="1"/>
      <x:c r="G373" s="1"/>
      <x:c r="H373" s="1"/>
      <x:c r="I373" s="1"/>
      <x:c r="J373" s="1"/>
      <x:c r="K373" s="1"/>
      <x:c r="L373" s="1"/>
      <x:c r="M373" s="1"/>
      <x:c r="N373" s="1"/>
    </x:row>
    <x:row r="374">
      <x:c r="A374" s="1"/>
      <x:c r="B374" s="1"/>
      <x:c r="C374" s="1"/>
      <x:c r="D374" s="1"/>
      <x:c r="E374" s="1"/>
      <x:c r="F374" s="1"/>
      <x:c r="G374" s="1"/>
      <x:c r="H374" s="1"/>
      <x:c r="I374" s="1"/>
      <x:c r="J374" s="1"/>
      <x:c r="K374" s="1"/>
      <x:c r="L374" s="1"/>
      <x:c r="M374" s="1"/>
      <x:c r="N374" s="1"/>
    </x:row>
    <x:row r="375">
      <x:c r="A375" s="1"/>
      <x:c r="B375" s="1"/>
      <x:c r="C375" s="1"/>
      <x:c r="D375" s="1"/>
      <x:c r="E375" s="1"/>
      <x:c r="F375" s="1"/>
      <x:c r="G375" s="1"/>
      <x:c r="H375" s="1"/>
      <x:c r="I375" s="1"/>
      <x:c r="J375" s="1"/>
      <x:c r="K375" s="1"/>
      <x:c r="L375" s="1"/>
      <x:c r="M375" s="1"/>
      <x:c r="N375" s="1"/>
    </x:row>
    <x:row r="376">
      <x:c r="A376" s="1"/>
      <x:c r="B376" s="1"/>
      <x:c r="C376" s="1"/>
      <x:c r="D376" s="1"/>
      <x:c r="E376" s="1"/>
      <x:c r="F376" s="1"/>
      <x:c r="G376" s="1"/>
      <x:c r="H376" s="1"/>
      <x:c r="I376" s="1"/>
      <x:c r="J376" s="1"/>
      <x:c r="K376" s="1"/>
      <x:c r="L376" s="1"/>
      <x:c r="M376" s="1"/>
      <x:c r="N376" s="1"/>
    </x:row>
    <x:row r="377">
      <x:c r="A377" s="1"/>
      <x:c r="B377" s="1"/>
      <x:c r="C377" s="1"/>
      <x:c r="D377" s="1"/>
      <x:c r="E377" s="1"/>
      <x:c r="F377" s="1"/>
      <x:c r="G377" s="1"/>
      <x:c r="H377" s="1"/>
      <x:c r="I377" s="1"/>
      <x:c r="J377" s="1"/>
      <x:c r="K377" s="1"/>
      <x:c r="L377" s="1"/>
      <x:c r="M377" s="1"/>
      <x:c r="N377" s="1"/>
    </x:row>
    <x:row r="378">
      <x:c r="A378" s="1"/>
      <x:c r="B378" s="1"/>
      <x:c r="C378" s="1"/>
      <x:c r="D378" s="1"/>
      <x:c r="E378" s="1"/>
      <x:c r="F378" s="1"/>
      <x:c r="G378" s="1"/>
      <x:c r="H378" s="1"/>
      <x:c r="I378" s="1"/>
      <x:c r="J378" s="1"/>
      <x:c r="K378" s="1"/>
      <x:c r="L378" s="1"/>
      <x:c r="M378" s="1"/>
      <x:c r="N378" s="1"/>
    </x:row>
    <x:row r="379">
      <x:c r="A379" s="1"/>
      <x:c r="B379" s="1"/>
      <x:c r="C379" s="1"/>
      <x:c r="D379" s="1"/>
      <x:c r="E379" s="1"/>
      <x:c r="F379" s="1"/>
      <x:c r="G379" s="1"/>
      <x:c r="H379" s="1"/>
      <x:c r="I379" s="1"/>
      <x:c r="J379" s="1"/>
      <x:c r="K379" s="1"/>
      <x:c r="L379" s="1"/>
      <x:c r="M379" s="1"/>
      <x:c r="N379" s="1"/>
    </x:row>
    <x:row r="380">
      <x:c r="A380" s="1"/>
      <x:c r="B380" s="1"/>
      <x:c r="C380" s="1"/>
      <x:c r="D380" s="1"/>
      <x:c r="E380" s="1"/>
      <x:c r="F380" s="1"/>
      <x:c r="G380" s="1"/>
      <x:c r="H380" s="1"/>
      <x:c r="I380" s="1"/>
      <x:c r="J380" s="1"/>
      <x:c r="K380" s="1"/>
      <x:c r="L380" s="1"/>
      <x:c r="M380" s="1"/>
      <x:c r="N380" s="1"/>
    </x:row>
    <x:row r="381">
      <x:c r="A381" s="1"/>
      <x:c r="B381" s="1"/>
      <x:c r="C381" s="1"/>
      <x:c r="D381" s="1"/>
      <x:c r="E381" s="1"/>
      <x:c r="F381" s="1"/>
      <x:c r="G381" s="1"/>
      <x:c r="H381" s="1"/>
      <x:c r="I381" s="1"/>
      <x:c r="J381" s="1"/>
      <x:c r="K381" s="1"/>
      <x:c r="L381" s="1"/>
      <x:c r="M381" s="1"/>
      <x:c r="N381" s="1"/>
    </x:row>
    <x:row r="382">
      <x:c r="A382" s="1"/>
      <x:c r="B382" s="1"/>
      <x:c r="C382" s="1"/>
      <x:c r="D382" s="1"/>
      <x:c r="E382" s="1"/>
      <x:c r="F382" s="1"/>
      <x:c r="G382" s="1"/>
      <x:c r="H382" s="1"/>
      <x:c r="I382" s="1"/>
      <x:c r="J382" s="1"/>
      <x:c r="K382" s="1"/>
      <x:c r="L382" s="1"/>
      <x:c r="M382" s="1"/>
      <x:c r="N382" s="1"/>
    </x:row>
    <x:row r="383">
      <x:c r="A383" s="1"/>
      <x:c r="B383" s="1"/>
      <x:c r="C383" s="1"/>
      <x:c r="D383" s="1"/>
      <x:c r="E383" s="1"/>
      <x:c r="F383" s="1"/>
      <x:c r="G383" s="1"/>
      <x:c r="H383" s="1"/>
      <x:c r="I383" s="1"/>
      <x:c r="J383" s="1"/>
      <x:c r="K383" s="1"/>
      <x:c r="L383" s="1"/>
      <x:c r="M383" s="1"/>
      <x:c r="N383" s="1"/>
    </x:row>
    <x:row r="384">
      <x:c r="A384" s="1"/>
      <x:c r="B384" s="1"/>
      <x:c r="C384" s="1"/>
      <x:c r="D384" s="1"/>
      <x:c r="E384" s="1"/>
      <x:c r="F384" s="1"/>
      <x:c r="G384" s="1"/>
      <x:c r="H384" s="1"/>
      <x:c r="I384" s="1"/>
      <x:c r="J384" s="1"/>
      <x:c r="K384" s="1"/>
      <x:c r="L384" s="1"/>
      <x:c r="M384" s="1"/>
      <x:c r="N384" s="1"/>
    </x:row>
    <x:row r="385">
      <x:c r="A385" s="1"/>
      <x:c r="B385" s="1"/>
      <x:c r="C385" s="1"/>
      <x:c r="D385" s="1"/>
      <x:c r="E385" s="1"/>
      <x:c r="F385" s="1"/>
      <x:c r="G385" s="1"/>
      <x:c r="H385" s="1"/>
      <x:c r="I385" s="1"/>
      <x:c r="J385" s="1"/>
      <x:c r="K385" s="1"/>
      <x:c r="L385" s="1"/>
      <x:c r="M385" s="1"/>
      <x:c r="N385" s="1"/>
    </x:row>
    <x:row r="386">
      <x:c r="A386" s="1"/>
      <x:c r="B386" s="1"/>
      <x:c r="C386" s="1"/>
      <x:c r="D386" s="1"/>
      <x:c r="E386" s="1"/>
      <x:c r="F386" s="1"/>
      <x:c r="G386" s="1"/>
      <x:c r="H386" s="1"/>
      <x:c r="I386" s="1"/>
      <x:c r="J386" s="1"/>
      <x:c r="K386" s="1"/>
      <x:c r="L386" s="1"/>
      <x:c r="M386" s="1"/>
      <x:c r="N386" s="1"/>
    </x:row>
    <x:row r="387">
      <x:c r="A387" s="1"/>
      <x:c r="B387" s="1"/>
      <x:c r="C387" s="1"/>
      <x:c r="D387" s="1"/>
      <x:c r="E387" s="1"/>
      <x:c r="F387" s="1"/>
      <x:c r="G387" s="1"/>
      <x:c r="H387" s="1"/>
      <x:c r="I387" s="1"/>
      <x:c r="J387" s="1"/>
      <x:c r="K387" s="1"/>
      <x:c r="L387" s="1"/>
      <x:c r="M387" s="1"/>
      <x:c r="N387" s="1"/>
    </x:row>
    <x:row r="388">
      <x:c r="A388" s="1"/>
      <x:c r="B388" s="1"/>
      <x:c r="C388" s="1"/>
      <x:c r="D388" s="1"/>
      <x:c r="E388" s="1"/>
      <x:c r="F388" s="1"/>
      <x:c r="G388" s="1"/>
      <x:c r="H388" s="1"/>
      <x:c r="I388" s="1"/>
      <x:c r="J388" s="1"/>
      <x:c r="K388" s="1"/>
      <x:c r="L388" s="1"/>
      <x:c r="M388" s="1"/>
      <x:c r="N388" s="1"/>
    </x:row>
    <x:row r="389">
      <x:c r="A389" s="1"/>
      <x:c r="B389" s="1"/>
      <x:c r="C389" s="1"/>
      <x:c r="D389" s="1"/>
      <x:c r="E389" s="1"/>
      <x:c r="F389" s="1"/>
      <x:c r="G389" s="1"/>
      <x:c r="H389" s="1"/>
      <x:c r="I389" s="1"/>
      <x:c r="J389" s="1"/>
      <x:c r="K389" s="1"/>
      <x:c r="L389" s="1"/>
      <x:c r="M389" s="1"/>
      <x:c r="N389" s="1"/>
    </x:row>
    <x:row r="390">
      <x:c r="A390" s="1"/>
      <x:c r="B390" s="1"/>
      <x:c r="C390" s="1"/>
      <x:c r="D390" s="1"/>
      <x:c r="E390" s="1"/>
      <x:c r="F390" s="1"/>
      <x:c r="G390" s="1"/>
      <x:c r="H390" s="1"/>
      <x:c r="I390" s="1"/>
      <x:c r="J390" s="1"/>
      <x:c r="K390" s="1"/>
      <x:c r="L390" s="1"/>
      <x:c r="M390" s="1"/>
      <x:c r="N390" s="1"/>
    </x:row>
    <x:row r="391">
      <x:c r="A391" s="1"/>
      <x:c r="B391" s="1"/>
      <x:c r="C391" s="1"/>
      <x:c r="D391" s="1"/>
      <x:c r="E391" s="1"/>
      <x:c r="F391" s="1"/>
      <x:c r="G391" s="1"/>
      <x:c r="H391" s="1"/>
      <x:c r="I391" s="1"/>
      <x:c r="J391" s="1"/>
      <x:c r="K391" s="1"/>
      <x:c r="L391" s="1"/>
      <x:c r="M391" s="1"/>
      <x:c r="N391" s="1"/>
    </x:row>
    <x:row r="392">
      <x:c r="A392" s="1"/>
      <x:c r="B392" s="1"/>
      <x:c r="C392" s="1"/>
      <x:c r="D392" s="1"/>
      <x:c r="E392" s="1"/>
      <x:c r="F392" s="1"/>
      <x:c r="G392" s="1"/>
      <x:c r="H392" s="1"/>
      <x:c r="I392" s="1"/>
      <x:c r="J392" s="1"/>
      <x:c r="K392" s="1"/>
      <x:c r="L392" s="1"/>
      <x:c r="M392" s="1"/>
      <x:c r="N392" s="1"/>
    </x:row>
    <x:row r="393">
      <x:c r="A393" s="1"/>
      <x:c r="B393" s="1"/>
      <x:c r="C393" s="1"/>
      <x:c r="D393" s="1"/>
      <x:c r="E393" s="1"/>
      <x:c r="F393" s="1"/>
      <x:c r="G393" s="1"/>
      <x:c r="H393" s="1"/>
      <x:c r="I393" s="1"/>
      <x:c r="J393" s="1"/>
      <x:c r="K393" s="1"/>
      <x:c r="L393" s="1"/>
      <x:c r="M393" s="1"/>
      <x:c r="N393" s="1"/>
    </x:row>
    <x:row r="394">
      <x:c r="A394" s="1"/>
      <x:c r="B394" s="1"/>
      <x:c r="C394" s="1"/>
      <x:c r="D394" s="1"/>
      <x:c r="E394" s="1"/>
      <x:c r="F394" s="1"/>
      <x:c r="G394" s="1"/>
      <x:c r="H394" s="1"/>
      <x:c r="I394" s="1"/>
      <x:c r="J394" s="1"/>
      <x:c r="K394" s="1"/>
      <x:c r="L394" s="1"/>
      <x:c r="M394" s="1"/>
      <x:c r="N394" s="1"/>
    </x:row>
    <x:row r="395">
      <x:c r="A395" s="1"/>
      <x:c r="B395" s="1"/>
      <x:c r="C395" s="1"/>
      <x:c r="D395" s="1"/>
      <x:c r="E395" s="1"/>
      <x:c r="F395" s="1"/>
      <x:c r="G395" s="1"/>
      <x:c r="H395" s="1"/>
      <x:c r="I395" s="1"/>
      <x:c r="J395" s="1"/>
      <x:c r="K395" s="1"/>
      <x:c r="L395" s="1"/>
      <x:c r="M395" s="1"/>
      <x:c r="N395" s="1"/>
    </x:row>
    <x:row r="396">
      <x:c r="A396" s="1"/>
      <x:c r="B396" s="1"/>
      <x:c r="C396" s="1"/>
      <x:c r="D396" s="1"/>
      <x:c r="E396" s="1"/>
      <x:c r="F396" s="1"/>
      <x:c r="G396" s="1"/>
      <x:c r="H396" s="1"/>
      <x:c r="I396" s="1"/>
      <x:c r="J396" s="1"/>
      <x:c r="K396" s="1"/>
      <x:c r="L396" s="1"/>
      <x:c r="M396" s="1"/>
      <x:c r="N396" s="1"/>
    </x:row>
    <x:row r="397">
      <x:c r="A397" s="1"/>
      <x:c r="B397" s="1"/>
      <x:c r="C397" s="1"/>
      <x:c r="D397" s="1"/>
      <x:c r="E397" s="1"/>
      <x:c r="F397" s="1"/>
      <x:c r="G397" s="1"/>
      <x:c r="H397" s="1"/>
      <x:c r="I397" s="1"/>
      <x:c r="J397" s="1"/>
      <x:c r="K397" s="1"/>
      <x:c r="L397" s="1"/>
      <x:c r="M397" s="1"/>
      <x:c r="N397" s="1"/>
    </x:row>
    <x:row r="398">
      <x:c r="A398" s="1"/>
      <x:c r="B398" s="1"/>
      <x:c r="C398" s="1"/>
      <x:c r="D398" s="1"/>
      <x:c r="E398" s="1"/>
      <x:c r="F398" s="1"/>
      <x:c r="G398" s="1"/>
      <x:c r="H398" s="1"/>
      <x:c r="I398" s="1"/>
      <x:c r="J398" s="1"/>
      <x:c r="K398" s="1"/>
      <x:c r="L398" s="1"/>
      <x:c r="M398" s="1"/>
      <x:c r="N398" s="1"/>
    </x:row>
    <x:row r="399">
      <x:c r="A399" s="1"/>
      <x:c r="B399" s="1"/>
      <x:c r="C399" s="1"/>
      <x:c r="D399" s="1"/>
      <x:c r="E399" s="1"/>
      <x:c r="F399" s="1"/>
      <x:c r="G399" s="1"/>
      <x:c r="H399" s="1"/>
      <x:c r="I399" s="1"/>
      <x:c r="J399" s="1"/>
      <x:c r="K399" s="1"/>
      <x:c r="L399" s="1"/>
      <x:c r="M399" s="1"/>
      <x:c r="N399" s="1"/>
    </x:row>
    <x:row r="400">
      <x:c r="A400" s="1"/>
      <x:c r="B400" s="1"/>
      <x:c r="C400" s="1"/>
      <x:c r="D400" s="1"/>
      <x:c r="E400" s="1"/>
      <x:c r="F400" s="1"/>
      <x:c r="G400" s="1"/>
      <x:c r="H400" s="1"/>
      <x:c r="I400" s="1"/>
      <x:c r="J400" s="1"/>
      <x:c r="K400" s="1"/>
      <x:c r="L400" s="1"/>
      <x:c r="M400" s="1"/>
      <x:c r="N400" s="1"/>
    </x:row>
  </x:sheetData>
  <x:mergeCells>
    <x:mergeCell ref="A1:H1"/>
    <x:mergeCell ref="A2:H2"/>
    <x:mergeCell ref="A5:N5"/>
  </x:mergeCells>
  <x:pageMargins left="0.7" right="0.7" top="0.75" bottom="0.75" header="0.3" footer="0.3"/>
  <x:drawing xmlns:r="http://schemas.openxmlformats.org/officeDocument/2006/relationships" r:id="R65e568dfec2b48b6"/>
  <x:tableParts count="1">
    <x:tablePart xmlns:r="http://schemas.openxmlformats.org/officeDocument/2006/relationships" r:id="Rcc4f6f5787284a3c"/>
  </x:tableParts>
</x:worksheet>
</file>

<file path=xl/worksheets/sheet6.xml><?xml version="1.0" encoding="utf-8"?>
<x:worksheet xmlns:x="http://schemas.openxmlformats.org/spreadsheetml/2006/main">
  <x:sheetViews>
    <x:sheetView showGridLines="0" workbookViewId="0">
      <x:pane xSplit="1" ySplit="6" topLeftCell="B7" activePane="bottomRight" state="frozen"/>
    </x:sheetView>
  </x:sheetViews>
  <x:sheetFormatPr defaultRowHeight="15"/>
  <x:cols>
    <x:col min="1" max="1" width="12.5" hidden="0" customWidth="1"/>
    <x:col min="2" max="2" width="20" hidden="0" customWidth="1"/>
    <x:col min="3" max="3" width="17.5" hidden="0" customWidth="1"/>
    <x:col min="4" max="4" width="16.8799991607666" hidden="0" customWidth="1"/>
    <x:col min="5" max="5" width="16.8799991607666" hidden="0" customWidth="1"/>
    <x:col min="6" max="6" width="28.75" hidden="0" customWidth="1"/>
    <x:col min="7" max="7" width="27.5" hidden="0" customWidth="1"/>
    <x:col min="8" max="8" width="27.5" hidden="0" customWidth="1"/>
    <x:col min="9" max="9" width="27.5" hidden="0" customWidth="1"/>
    <x:col min="10" max="10" width="22.5" hidden="0" customWidth="1"/>
    <x:col min="11" max="11" width="31.25" hidden="0" customWidth="1"/>
    <x:col min="12" max="12" width="22.5" hidden="0" customWidth="1"/>
  </x:cols>
  <x:sheetData>
    <x:row r="1">
      <x:c r="A1" s="2" t="str">
        <x:v>Тижневі та місячні звіти</x:v>
      </x:c>
      <x:c r="B1" s="2"/>
      <x:c r="C1" s="2"/>
      <x:c r="D1" s="2"/>
      <x:c r="E1" s="2"/>
      <x:c r="F1" s="2"/>
      <x:c r="G1" s="2"/>
      <x:c r="H1" s="2"/>
      <x:c r="I1" s="1"/>
      <x:c r="J1" s="1"/>
      <x:c r="K1" s="1"/>
      <x:c r="L1" s="1"/>
    </x:row>
    <x:row r="2">
      <x:c r="A2" s="3" t="str">
        <x:v>ПРИКЛАД: всі дані та ролі вигадані.</x:v>
      </x:c>
      <x:c r="B2" s="3"/>
      <x:c r="C2" s="3"/>
      <x:c r="D2" s="3"/>
      <x:c r="E2" s="3"/>
      <x:c r="F2" s="3"/>
      <x:c r="G2" s="3"/>
      <x:c r="H2" s="3"/>
      <x:c r="I2" s="1"/>
      <x:c r="J2" s="1"/>
      <x:c r="K2" s="1"/>
      <x:c r="L2" s="1"/>
    </x:row>
    <x:row r="3">
      <x:c r="A3" s="1"/>
      <x:c r="B3" s="1"/>
      <x:c r="C3" s="1"/>
      <x:c r="D3" s="1"/>
      <x:c r="E3" s="1"/>
      <x:c r="F3" s="1"/>
      <x:c r="G3" s="1"/>
      <x:c r="H3" s="1"/>
      <x:c r="I3" s="1"/>
      <x:c r="J3" s="1"/>
      <x:c r="K3" s="1"/>
      <x:c r="L3" s="1"/>
    </x:row>
    <x:row r="4">
      <x:c r="A4" s="1"/>
      <x:c r="B4" s="1"/>
      <x:c r="C4" s="1"/>
      <x:c r="D4" s="1"/>
      <x:c r="E4" s="1"/>
      <x:c r="F4" s="1"/>
      <x:c r="G4" s="1"/>
      <x:c r="H4" s="1"/>
      <x:c r="I4" s="1"/>
      <x:c r="J4" s="1"/>
      <x:c r="K4" s="1"/>
      <x:c r="L4" s="1"/>
    </x:row>
    <x:row r="5">
      <x:c r="A5" s="1" t="str">
        <x:v>До 800 тижневих і місячних звітів. Щоденні текстові звіти вносьте на окремому аркуші.</x:v>
      </x:c>
      <x:c r="B5" s="1"/>
      <x:c r="C5" s="1"/>
      <x:c r="D5" s="1"/>
      <x:c r="E5" s="1"/>
      <x:c r="F5" s="1"/>
      <x:c r="G5" s="1"/>
      <x:c r="H5" s="1"/>
      <x:c r="I5" s="1"/>
      <x:c r="J5" s="1"/>
      <x:c r="K5" s="1"/>
      <x:c r="L5" s="1"/>
    </x:row>
    <x:row r="6" ht="38" customHeight="1">
      <x:c r="A6" s="8" t="str">
        <x:v>Код</x:v>
      </x:c>
      <x:c r="B6" s="8" t="str">
        <x:v>Відділ</x:v>
      </x:c>
      <x:c r="C6" s="8" t="str">
        <x:v>Тип</x:v>
      </x:c>
      <x:c r="D6" s="8" t="str">
        <x:v>Початок</x:v>
      </x:c>
      <x:c r="E6" s="8" t="str">
        <x:v>Кінець</x:v>
      </x:c>
      <x:c r="F6" s="8" t="str">
        <x:v>Підсумок</x:v>
      </x:c>
      <x:c r="G6" s="8" t="str">
        <x:v>Проблема / ризик</x:v>
      </x:c>
      <x:c r="H6" s="8" t="str">
        <x:v>Потрібне рішення</x:v>
      </x:c>
      <x:c r="I6" s="8" t="str">
        <x:v>Наступна дія</x:v>
      </x:c>
      <x:c r="J6" s="8" t="str">
        <x:v>Відповідальна роль</x:v>
      </x:c>
      <x:c r="K6" s="8" t="str">
        <x:v>Перевірка</x:v>
      </x:c>
      <x:c r="L6" s="8" t="str">
        <x:v>Примітка</x:v>
      </x:c>
    </x:row>
    <x:row r="7" ht="40" customHeight="1">
      <x:c r="A7" s="11" t="str">
        <x:v>R-01</x:v>
      </x:c>
      <x:c r="B7" s="11" t="str">
        <x:v>Продажі</x:v>
      </x:c>
      <x:c r="C7" s="11" t="str">
        <x:v>Тижневий</x:v>
      </x:c>
      <x:c r="D7" s="23" t="n">
        <x:v>46111</x:v>
      </x:c>
      <x:c r="E7" s="23" t="n">
        <x:v>46117</x:v>
      </x:c>
      <x:c r="F7" s="11" t="str">
        <x:v>Огляд звернень за тиждень</x:v>
      </x:c>
      <x:c r="G7" s="11" t="str">
        <x:v>Частина джерел ще уточнюється</x:v>
      </x:c>
      <x:c r="H7" s="11" t="str">
        <x:v>Погодити наступний крок</x:v>
      </x:c>
      <x:c r="I7" s="11" t="str">
        <x:v>Перевірити джерела</x:v>
      </x:c>
      <x:c r="J7" s="11" t="str">
        <x:v>Керівник продажів</x:v>
      </x:c>
      <x:c r="K7" s="12" t="str">
        <x:f>IF(COUNTA(A7:J7,L7)=0,"",IF(OR(OR(NOT(ISTEXT(A7)),LEN(TRIM(A7))=0),OR(NOT(ISTEXT(B7)),LEN(TRIM(B7))=0),OR(NOT(ISTEXT(F7)),LEN(TRIM(F7))=0),OR(NOT(ISTEXT(J7)),LEN(TRIM(J7))=0)),"Заповніть код, відділ, підсумок і роль",IF(OR(A7&lt;&gt;TRIM(A7),B7&lt;&gt;TRIM(B7),ISNUMBER(FIND("*",A7)),ISNUMBER(FIND("?",A7)),ISNUMBER(FIND("~",A7)),ISNUMBER(FIND("*",B7)),ISNUMBER(FIND("?",B7)),ISNUMBER(FIND("~",B7))),"Перевірте код і відділ",IF(COUNTIF($A$7:$A$806,"="&amp;A7)&gt;1,"Код повторюється",IF(COUNTIFS('Налаштування'!$I$7:$I$18,"="&amp;B7,'Налаштування'!$J$7:$J$18,"Готово")&lt;&gt;1,"Перевірте відділ",IF(NOT(OR(C7="Тижневий",C7="Місячний")),"Оберіть тип",IF(OR(NOT(ISNUMBER(D7)),NOT(ISNUMBER(E7))),"Вкажіть дати",IF(OR(OR(D7&lt;1,D7&gt;2958465,D7&lt;&gt;INT(D7)),OR(E7&lt;1,E7&gt;2958465,E7&lt;&gt;INT(E7)),D7&gt;E7),"Перевірте дати",IF(OR('Налаштування'!$C$4&lt;&gt;"Готово",E7&lt;DATE('Налаштування'!$B$4,1,1),D7&gt;DATE('Налаштування'!$B$4,12,31)),"Перевірте рік",IF(OR(AND(C7="Тижневий",E7-D7&lt;&gt;6),AND(C7="Місячний",OR(YEAR(D7)&lt;&gt;'Налаштування'!$B$4,DAY(D7)&lt;&gt;1,E7&lt;&gt;DATE(YEAR(D7),MONTH(D7)+1,0)))),"Перевірте період",IF(COUNTIFS($B$7:$B$806,"="&amp;B7,$C$7:$C$806,C7,$D$7:$D$806,"&lt;="&amp;E7,$E$7:$E$806,"&gt;="&amp;D7)&gt;1,"Періоди перетинаються","Поля заповнені")))))))))))</x:f>
        <x:v>Поля заповнені</x:v>
      </x:c>
      <x:c r="L7" s="11"/>
    </x:row>
    <x:row r="8" ht="40" customHeight="1">
      <x:c r="A8" s="11" t="str">
        <x:v>R-02</x:v>
      </x:c>
      <x:c r="B8" s="11" t="str">
        <x:v>Маркетинг</x:v>
      </x:c>
      <x:c r="C8" s="11" t="str">
        <x:v>Місячний</x:v>
      </x:c>
      <x:c r="D8" s="23" t="n">
        <x:v>46082</x:v>
      </x:c>
      <x:c r="E8" s="23" t="n">
        <x:v>46112</x:v>
      </x:c>
      <x:c r="F8" s="11" t="str">
        <x:v>Огляд заявок за березень</x:v>
      </x:c>
      <x:c r="G8" s="11" t="str">
        <x:v>Спостережень немає</x:v>
      </x:c>
      <x:c r="H8" s="11" t="str"/>
      <x:c r="I8" s="11" t="str">
        <x:v>Порівняти канали</x:v>
      </x:c>
      <x:c r="J8" s="11" t="str">
        <x:v>Маркетолог</x:v>
      </x:c>
      <x:c r="K8" s="12" t="str">
        <x:f>IF(COUNTA(A8:J8,L8)=0,"",IF(OR(OR(NOT(ISTEXT(A8)),LEN(TRIM(A8))=0),OR(NOT(ISTEXT(B8)),LEN(TRIM(B8))=0),OR(NOT(ISTEXT(F8)),LEN(TRIM(F8))=0),OR(NOT(ISTEXT(J8)),LEN(TRIM(J8))=0)),"Заповніть код, відділ, підсумок і роль",IF(OR(A8&lt;&gt;TRIM(A8),B8&lt;&gt;TRIM(B8),ISNUMBER(FIND("*",A8)),ISNUMBER(FIND("?",A8)),ISNUMBER(FIND("~",A8)),ISNUMBER(FIND("*",B8)),ISNUMBER(FIND("?",B8)),ISNUMBER(FIND("~",B8))),"Перевірте код і відділ",IF(COUNTIF($A$7:$A$806,"="&amp;A8)&gt;1,"Код повторюється",IF(COUNTIFS('Налаштування'!$I$7:$I$18,"="&amp;B8,'Налаштування'!$J$7:$J$18,"Готово")&lt;&gt;1,"Перевірте відділ",IF(NOT(OR(C8="Тижневий",C8="Місячний")),"Оберіть тип",IF(OR(NOT(ISNUMBER(D8)),NOT(ISNUMBER(E8))),"Вкажіть дати",IF(OR(OR(D8&lt;1,D8&gt;2958465,D8&lt;&gt;INT(D8)),OR(E8&lt;1,E8&gt;2958465,E8&lt;&gt;INT(E8)),D8&gt;E8),"Перевірте дати",IF(OR('Налаштування'!$C$4&lt;&gt;"Готово",E8&lt;DATE('Налаштування'!$B$4,1,1),D8&gt;DATE('Налаштування'!$B$4,12,31)),"Перевірте рік",IF(OR(AND(C8="Тижневий",E8-D8&lt;&gt;6),AND(C8="Місячний",OR(YEAR(D8)&lt;&gt;'Налаштування'!$B$4,DAY(D8)&lt;&gt;1,E8&lt;&gt;DATE(YEAR(D8),MONTH(D8)+1,0)))),"Перевірте період",IF(COUNTIFS($B$7:$B$806,"="&amp;B8,$C$7:$C$806,C8,$D$7:$D$806,"&lt;="&amp;E8,$E$7:$E$806,"&gt;="&amp;D8)&gt;1,"Періоди перетинаються","Поля заповнені")))))))))))</x:f>
        <x:v>Поля заповнені</x:v>
      </x:c>
      <x:c r="L8" s="11"/>
    </x:row>
    <x:row r="9" ht="40" customHeight="1">
      <x:c r="A9" s="11"/>
      <x:c r="B9" s="11"/>
      <x:c r="C9" s="11"/>
      <x:c r="D9" s="23"/>
      <x:c r="E9" s="23"/>
      <x:c r="F9" s="11"/>
      <x:c r="G9" s="11"/>
      <x:c r="H9" s="11"/>
      <x:c r="I9" s="11"/>
      <x:c r="J9" s="11"/>
      <x:c r="K9" s="12" t="str">
        <x:f>IF(COUNTA(A9:J9,L9)=0,"",IF(OR(OR(NOT(ISTEXT(A9)),LEN(TRIM(A9))=0),OR(NOT(ISTEXT(B9)),LEN(TRIM(B9))=0),OR(NOT(ISTEXT(F9)),LEN(TRIM(F9))=0),OR(NOT(ISTEXT(J9)),LEN(TRIM(J9))=0)),"Заповніть код, відділ, підсумок і роль",IF(OR(A9&lt;&gt;TRIM(A9),B9&lt;&gt;TRIM(B9),ISNUMBER(FIND("*",A9)),ISNUMBER(FIND("?",A9)),ISNUMBER(FIND("~",A9)),ISNUMBER(FIND("*",B9)),ISNUMBER(FIND("?",B9)),ISNUMBER(FIND("~",B9))),"Перевірте код і відділ",IF(COUNTIF($A$7:$A$806,"="&amp;A9)&gt;1,"Код повторюється",IF(COUNTIFS('Налаштування'!$I$7:$I$18,"="&amp;B9,'Налаштування'!$J$7:$J$18,"Готово")&lt;&gt;1,"Перевірте відділ",IF(NOT(OR(C9="Тижневий",C9="Місячний")),"Оберіть тип",IF(OR(NOT(ISNUMBER(D9)),NOT(ISNUMBER(E9))),"Вкажіть дати",IF(OR(OR(D9&lt;1,D9&gt;2958465,D9&lt;&gt;INT(D9)),OR(E9&lt;1,E9&gt;2958465,E9&lt;&gt;INT(E9)),D9&gt;E9),"Перевірте дати",IF(OR('Налаштування'!$C$4&lt;&gt;"Готово",E9&lt;DATE('Налаштування'!$B$4,1,1),D9&gt;DATE('Налаштування'!$B$4,12,31)),"Перевірте рік",IF(OR(AND(C9="Тижневий",E9-D9&lt;&gt;6),AND(C9="Місячний",OR(YEAR(D9)&lt;&gt;'Налаштування'!$B$4,DAY(D9)&lt;&gt;1,E9&lt;&gt;DATE(YEAR(D9),MONTH(D9)+1,0)))),"Перевірте період",IF(COUNTIFS($B$7:$B$806,"="&amp;B9,$C$7:$C$806,C9,$D$7:$D$806,"&lt;="&amp;E9,$E$7:$E$806,"&gt;="&amp;D9)&gt;1,"Періоди перетинаються","Поля заповнені")))))))))))</x:f>
      </x:c>
      <x:c r="L9" s="11"/>
    </x:row>
    <x:row r="10" ht="40" customHeight="1">
      <x:c r="A10" s="11"/>
      <x:c r="B10" s="11"/>
      <x:c r="C10" s="11"/>
      <x:c r="D10" s="23"/>
      <x:c r="E10" s="23"/>
      <x:c r="F10" s="11"/>
      <x:c r="G10" s="11"/>
      <x:c r="H10" s="11"/>
      <x:c r="I10" s="11"/>
      <x:c r="J10" s="11"/>
      <x:c r="K10" s="12" t="str">
        <x:f>IF(COUNTA(A10:J10,L10)=0,"",IF(OR(OR(NOT(ISTEXT(A10)),LEN(TRIM(A10))=0),OR(NOT(ISTEXT(B10)),LEN(TRIM(B10))=0),OR(NOT(ISTEXT(F10)),LEN(TRIM(F10))=0),OR(NOT(ISTEXT(J10)),LEN(TRIM(J10))=0)),"Заповніть код, відділ, підсумок і роль",IF(OR(A10&lt;&gt;TRIM(A10),B10&lt;&gt;TRIM(B10),ISNUMBER(FIND("*",A10)),ISNUMBER(FIND("?",A10)),ISNUMBER(FIND("~",A10)),ISNUMBER(FIND("*",B10)),ISNUMBER(FIND("?",B10)),ISNUMBER(FIND("~",B10))),"Перевірте код і відділ",IF(COUNTIF($A$7:$A$806,"="&amp;A10)&gt;1,"Код повторюється",IF(COUNTIFS('Налаштування'!$I$7:$I$18,"="&amp;B10,'Налаштування'!$J$7:$J$18,"Готово")&lt;&gt;1,"Перевірте відділ",IF(NOT(OR(C10="Тижневий",C10="Місячний")),"Оберіть тип",IF(OR(NOT(ISNUMBER(D10)),NOT(ISNUMBER(E10))),"Вкажіть дати",IF(OR(OR(D10&lt;1,D10&gt;2958465,D10&lt;&gt;INT(D10)),OR(E10&lt;1,E10&gt;2958465,E10&lt;&gt;INT(E10)),D10&gt;E10),"Перевірте дати",IF(OR('Налаштування'!$C$4&lt;&gt;"Готово",E10&lt;DATE('Налаштування'!$B$4,1,1),D10&gt;DATE('Налаштування'!$B$4,12,31)),"Перевірте рік",IF(OR(AND(C10="Тижневий",E10-D10&lt;&gt;6),AND(C10="Місячний",OR(YEAR(D10)&lt;&gt;'Налаштування'!$B$4,DAY(D10)&lt;&gt;1,E10&lt;&gt;DATE(YEAR(D10),MONTH(D10)+1,0)))),"Перевірте період",IF(COUNTIFS($B$7:$B$806,"="&amp;B10,$C$7:$C$806,C10,$D$7:$D$806,"&lt;="&amp;E10,$E$7:$E$806,"&gt;="&amp;D10)&gt;1,"Періоди перетинаються","Поля заповнені")))))))))))</x:f>
      </x:c>
      <x:c r="L10" s="11"/>
    </x:row>
    <x:row r="11" ht="40" customHeight="1">
      <x:c r="A11" s="11"/>
      <x:c r="B11" s="11"/>
      <x:c r="C11" s="11"/>
      <x:c r="D11" s="23"/>
      <x:c r="E11" s="23"/>
      <x:c r="F11" s="11"/>
      <x:c r="G11" s="11"/>
      <x:c r="H11" s="11"/>
      <x:c r="I11" s="11"/>
      <x:c r="J11" s="11"/>
      <x:c r="K11" s="12" t="str">
        <x:f>IF(COUNTA(A11:J11,L11)=0,"",IF(OR(OR(NOT(ISTEXT(A11)),LEN(TRIM(A11))=0),OR(NOT(ISTEXT(B11)),LEN(TRIM(B11))=0),OR(NOT(ISTEXT(F11)),LEN(TRIM(F11))=0),OR(NOT(ISTEXT(J11)),LEN(TRIM(J11))=0)),"Заповніть код, відділ, підсумок і роль",IF(OR(A11&lt;&gt;TRIM(A11),B11&lt;&gt;TRIM(B11),ISNUMBER(FIND("*",A11)),ISNUMBER(FIND("?",A11)),ISNUMBER(FIND("~",A11)),ISNUMBER(FIND("*",B11)),ISNUMBER(FIND("?",B11)),ISNUMBER(FIND("~",B11))),"Перевірте код і відділ",IF(COUNTIF($A$7:$A$806,"="&amp;A11)&gt;1,"Код повторюється",IF(COUNTIFS('Налаштування'!$I$7:$I$18,"="&amp;B11,'Налаштування'!$J$7:$J$18,"Готово")&lt;&gt;1,"Перевірте відділ",IF(NOT(OR(C11="Тижневий",C11="Місячний")),"Оберіть тип",IF(OR(NOT(ISNUMBER(D11)),NOT(ISNUMBER(E11))),"Вкажіть дати",IF(OR(OR(D11&lt;1,D11&gt;2958465,D11&lt;&gt;INT(D11)),OR(E11&lt;1,E11&gt;2958465,E11&lt;&gt;INT(E11)),D11&gt;E11),"Перевірте дати",IF(OR('Налаштування'!$C$4&lt;&gt;"Готово",E11&lt;DATE('Налаштування'!$B$4,1,1),D11&gt;DATE('Налаштування'!$B$4,12,31)),"Перевірте рік",IF(OR(AND(C11="Тижневий",E11-D11&lt;&gt;6),AND(C11="Місячний",OR(YEAR(D11)&lt;&gt;'Налаштування'!$B$4,DAY(D11)&lt;&gt;1,E11&lt;&gt;DATE(YEAR(D11),MONTH(D11)+1,0)))),"Перевірте період",IF(COUNTIFS($B$7:$B$806,"="&amp;B11,$C$7:$C$806,C11,$D$7:$D$806,"&lt;="&amp;E11,$E$7:$E$806,"&gt;="&amp;D11)&gt;1,"Періоди перетинаються","Поля заповнені")))))))))))</x:f>
      </x:c>
      <x:c r="L11" s="11"/>
    </x:row>
    <x:row r="12" ht="40" customHeight="1">
      <x:c r="A12" s="11"/>
      <x:c r="B12" s="11"/>
      <x:c r="C12" s="11"/>
      <x:c r="D12" s="23"/>
      <x:c r="E12" s="23"/>
      <x:c r="F12" s="11"/>
      <x:c r="G12" s="11"/>
      <x:c r="H12" s="11"/>
      <x:c r="I12" s="11"/>
      <x:c r="J12" s="11"/>
      <x:c r="K12" s="12" t="str">
        <x:f>IF(COUNTA(A12:J12,L12)=0,"",IF(OR(OR(NOT(ISTEXT(A12)),LEN(TRIM(A12))=0),OR(NOT(ISTEXT(B12)),LEN(TRIM(B12))=0),OR(NOT(ISTEXT(F12)),LEN(TRIM(F12))=0),OR(NOT(ISTEXT(J12)),LEN(TRIM(J12))=0)),"Заповніть код, відділ, підсумок і роль",IF(OR(A12&lt;&gt;TRIM(A12),B12&lt;&gt;TRIM(B12),ISNUMBER(FIND("*",A12)),ISNUMBER(FIND("?",A12)),ISNUMBER(FIND("~",A12)),ISNUMBER(FIND("*",B12)),ISNUMBER(FIND("?",B12)),ISNUMBER(FIND("~",B12))),"Перевірте код і відділ",IF(COUNTIF($A$7:$A$806,"="&amp;A12)&gt;1,"Код повторюється",IF(COUNTIFS('Налаштування'!$I$7:$I$18,"="&amp;B12,'Налаштування'!$J$7:$J$18,"Готово")&lt;&gt;1,"Перевірте відділ",IF(NOT(OR(C12="Тижневий",C12="Місячний")),"Оберіть тип",IF(OR(NOT(ISNUMBER(D12)),NOT(ISNUMBER(E12))),"Вкажіть дати",IF(OR(OR(D12&lt;1,D12&gt;2958465,D12&lt;&gt;INT(D12)),OR(E12&lt;1,E12&gt;2958465,E12&lt;&gt;INT(E12)),D12&gt;E12),"Перевірте дати",IF(OR('Налаштування'!$C$4&lt;&gt;"Готово",E12&lt;DATE('Налаштування'!$B$4,1,1),D12&gt;DATE('Налаштування'!$B$4,12,31)),"Перевірте рік",IF(OR(AND(C12="Тижневий",E12-D12&lt;&gt;6),AND(C12="Місячний",OR(YEAR(D12)&lt;&gt;'Налаштування'!$B$4,DAY(D12)&lt;&gt;1,E12&lt;&gt;DATE(YEAR(D12),MONTH(D12)+1,0)))),"Перевірте період",IF(COUNTIFS($B$7:$B$806,"="&amp;B12,$C$7:$C$806,C12,$D$7:$D$806,"&lt;="&amp;E12,$E$7:$E$806,"&gt;="&amp;D12)&gt;1,"Періоди перетинаються","Поля заповнені")))))))))))</x:f>
      </x:c>
      <x:c r="L12" s="11"/>
    </x:row>
    <x:row r="13" ht="40" customHeight="1">
      <x:c r="A13" s="11"/>
      <x:c r="B13" s="11"/>
      <x:c r="C13" s="11"/>
      <x:c r="D13" s="23"/>
      <x:c r="E13" s="23"/>
      <x:c r="F13" s="11"/>
      <x:c r="G13" s="11"/>
      <x:c r="H13" s="11"/>
      <x:c r="I13" s="11"/>
      <x:c r="J13" s="11"/>
      <x:c r="K13" s="12" t="str">
        <x:f>IF(COUNTA(A13:J13,L13)=0,"",IF(OR(OR(NOT(ISTEXT(A13)),LEN(TRIM(A13))=0),OR(NOT(ISTEXT(B13)),LEN(TRIM(B13))=0),OR(NOT(ISTEXT(F13)),LEN(TRIM(F13))=0),OR(NOT(ISTEXT(J13)),LEN(TRIM(J13))=0)),"Заповніть код, відділ, підсумок і роль",IF(OR(A13&lt;&gt;TRIM(A13),B13&lt;&gt;TRIM(B13),ISNUMBER(FIND("*",A13)),ISNUMBER(FIND("?",A13)),ISNUMBER(FIND("~",A13)),ISNUMBER(FIND("*",B13)),ISNUMBER(FIND("?",B13)),ISNUMBER(FIND("~",B13))),"Перевірте код і відділ",IF(COUNTIF($A$7:$A$806,"="&amp;A13)&gt;1,"Код повторюється",IF(COUNTIFS('Налаштування'!$I$7:$I$18,"="&amp;B13,'Налаштування'!$J$7:$J$18,"Готово")&lt;&gt;1,"Перевірте відділ",IF(NOT(OR(C13="Тижневий",C13="Місячний")),"Оберіть тип",IF(OR(NOT(ISNUMBER(D13)),NOT(ISNUMBER(E13))),"Вкажіть дати",IF(OR(OR(D13&lt;1,D13&gt;2958465,D13&lt;&gt;INT(D13)),OR(E13&lt;1,E13&gt;2958465,E13&lt;&gt;INT(E13)),D13&gt;E13),"Перевірте дати",IF(OR('Налаштування'!$C$4&lt;&gt;"Готово",E13&lt;DATE('Налаштування'!$B$4,1,1),D13&gt;DATE('Налаштування'!$B$4,12,31)),"Перевірте рік",IF(OR(AND(C13="Тижневий",E13-D13&lt;&gt;6),AND(C13="Місячний",OR(YEAR(D13)&lt;&gt;'Налаштування'!$B$4,DAY(D13)&lt;&gt;1,E13&lt;&gt;DATE(YEAR(D13),MONTH(D13)+1,0)))),"Перевірте період",IF(COUNTIFS($B$7:$B$806,"="&amp;B13,$C$7:$C$806,C13,$D$7:$D$806,"&lt;="&amp;E13,$E$7:$E$806,"&gt;="&amp;D13)&gt;1,"Періоди перетинаються","Поля заповнені")))))))))))</x:f>
      </x:c>
      <x:c r="L13" s="11"/>
    </x:row>
    <x:row r="14" ht="40" customHeight="1">
      <x:c r="A14" s="11"/>
      <x:c r="B14" s="11"/>
      <x:c r="C14" s="11"/>
      <x:c r="D14" s="23"/>
      <x:c r="E14" s="23"/>
      <x:c r="F14" s="11"/>
      <x:c r="G14" s="11"/>
      <x:c r="H14" s="11"/>
      <x:c r="I14" s="11"/>
      <x:c r="J14" s="11"/>
      <x:c r="K14" s="12" t="str">
        <x:f>IF(COUNTA(A14:J14,L14)=0,"",IF(OR(OR(NOT(ISTEXT(A14)),LEN(TRIM(A14))=0),OR(NOT(ISTEXT(B14)),LEN(TRIM(B14))=0),OR(NOT(ISTEXT(F14)),LEN(TRIM(F14))=0),OR(NOT(ISTEXT(J14)),LEN(TRIM(J14))=0)),"Заповніть код, відділ, підсумок і роль",IF(OR(A14&lt;&gt;TRIM(A14),B14&lt;&gt;TRIM(B14),ISNUMBER(FIND("*",A14)),ISNUMBER(FIND("?",A14)),ISNUMBER(FIND("~",A14)),ISNUMBER(FIND("*",B14)),ISNUMBER(FIND("?",B14)),ISNUMBER(FIND("~",B14))),"Перевірте код і відділ",IF(COUNTIF($A$7:$A$806,"="&amp;A14)&gt;1,"Код повторюється",IF(COUNTIFS('Налаштування'!$I$7:$I$18,"="&amp;B14,'Налаштування'!$J$7:$J$18,"Готово")&lt;&gt;1,"Перевірте відділ",IF(NOT(OR(C14="Тижневий",C14="Місячний")),"Оберіть тип",IF(OR(NOT(ISNUMBER(D14)),NOT(ISNUMBER(E14))),"Вкажіть дати",IF(OR(OR(D14&lt;1,D14&gt;2958465,D14&lt;&gt;INT(D14)),OR(E14&lt;1,E14&gt;2958465,E14&lt;&gt;INT(E14)),D14&gt;E14),"Перевірте дати",IF(OR('Налаштування'!$C$4&lt;&gt;"Готово",E14&lt;DATE('Налаштування'!$B$4,1,1),D14&gt;DATE('Налаштування'!$B$4,12,31)),"Перевірте рік",IF(OR(AND(C14="Тижневий",E14-D14&lt;&gt;6),AND(C14="Місячний",OR(YEAR(D14)&lt;&gt;'Налаштування'!$B$4,DAY(D14)&lt;&gt;1,E14&lt;&gt;DATE(YEAR(D14),MONTH(D14)+1,0)))),"Перевірте період",IF(COUNTIFS($B$7:$B$806,"="&amp;B14,$C$7:$C$806,C14,$D$7:$D$806,"&lt;="&amp;E14,$E$7:$E$806,"&gt;="&amp;D14)&gt;1,"Періоди перетинаються","Поля заповнені")))))))))))</x:f>
      </x:c>
      <x:c r="L14" s="11"/>
    </x:row>
    <x:row r="15" ht="40" customHeight="1">
      <x:c r="A15" s="11"/>
      <x:c r="B15" s="11"/>
      <x:c r="C15" s="11"/>
      <x:c r="D15" s="23"/>
      <x:c r="E15" s="23"/>
      <x:c r="F15" s="11"/>
      <x:c r="G15" s="11"/>
      <x:c r="H15" s="11"/>
      <x:c r="I15" s="11"/>
      <x:c r="J15" s="11"/>
      <x:c r="K15" s="12" t="str">
        <x:f>IF(COUNTA(A15:J15,L15)=0,"",IF(OR(OR(NOT(ISTEXT(A15)),LEN(TRIM(A15))=0),OR(NOT(ISTEXT(B15)),LEN(TRIM(B15))=0),OR(NOT(ISTEXT(F15)),LEN(TRIM(F15))=0),OR(NOT(ISTEXT(J15)),LEN(TRIM(J15))=0)),"Заповніть код, відділ, підсумок і роль",IF(OR(A15&lt;&gt;TRIM(A15),B15&lt;&gt;TRIM(B15),ISNUMBER(FIND("*",A15)),ISNUMBER(FIND("?",A15)),ISNUMBER(FIND("~",A15)),ISNUMBER(FIND("*",B15)),ISNUMBER(FIND("?",B15)),ISNUMBER(FIND("~",B15))),"Перевірте код і відділ",IF(COUNTIF($A$7:$A$806,"="&amp;A15)&gt;1,"Код повторюється",IF(COUNTIFS('Налаштування'!$I$7:$I$18,"="&amp;B15,'Налаштування'!$J$7:$J$18,"Готово")&lt;&gt;1,"Перевірте відділ",IF(NOT(OR(C15="Тижневий",C15="Місячний")),"Оберіть тип",IF(OR(NOT(ISNUMBER(D15)),NOT(ISNUMBER(E15))),"Вкажіть дати",IF(OR(OR(D15&lt;1,D15&gt;2958465,D15&lt;&gt;INT(D15)),OR(E15&lt;1,E15&gt;2958465,E15&lt;&gt;INT(E15)),D15&gt;E15),"Перевірте дати",IF(OR('Налаштування'!$C$4&lt;&gt;"Готово",E15&lt;DATE('Налаштування'!$B$4,1,1),D15&gt;DATE('Налаштування'!$B$4,12,31)),"Перевірте рік",IF(OR(AND(C15="Тижневий",E15-D15&lt;&gt;6),AND(C15="Місячний",OR(YEAR(D15)&lt;&gt;'Налаштування'!$B$4,DAY(D15)&lt;&gt;1,E15&lt;&gt;DATE(YEAR(D15),MONTH(D15)+1,0)))),"Перевірте період",IF(COUNTIFS($B$7:$B$806,"="&amp;B15,$C$7:$C$806,C15,$D$7:$D$806,"&lt;="&amp;E15,$E$7:$E$806,"&gt;="&amp;D15)&gt;1,"Періоди перетинаються","Поля заповнені")))))))))))</x:f>
      </x:c>
      <x:c r="L15" s="11"/>
    </x:row>
    <x:row r="16" ht="40" customHeight="1">
      <x:c r="A16" s="11"/>
      <x:c r="B16" s="11"/>
      <x:c r="C16" s="11"/>
      <x:c r="D16" s="23"/>
      <x:c r="E16" s="23"/>
      <x:c r="F16" s="11"/>
      <x:c r="G16" s="11"/>
      <x:c r="H16" s="11"/>
      <x:c r="I16" s="11"/>
      <x:c r="J16" s="11"/>
      <x:c r="K16" s="12" t="str">
        <x:f>IF(COUNTA(A16:J16,L16)=0,"",IF(OR(OR(NOT(ISTEXT(A16)),LEN(TRIM(A16))=0),OR(NOT(ISTEXT(B16)),LEN(TRIM(B16))=0),OR(NOT(ISTEXT(F16)),LEN(TRIM(F16))=0),OR(NOT(ISTEXT(J16)),LEN(TRIM(J16))=0)),"Заповніть код, відділ, підсумок і роль",IF(OR(A16&lt;&gt;TRIM(A16),B16&lt;&gt;TRIM(B16),ISNUMBER(FIND("*",A16)),ISNUMBER(FIND("?",A16)),ISNUMBER(FIND("~",A16)),ISNUMBER(FIND("*",B16)),ISNUMBER(FIND("?",B16)),ISNUMBER(FIND("~",B16))),"Перевірте код і відділ",IF(COUNTIF($A$7:$A$806,"="&amp;A16)&gt;1,"Код повторюється",IF(COUNTIFS('Налаштування'!$I$7:$I$18,"="&amp;B16,'Налаштування'!$J$7:$J$18,"Готово")&lt;&gt;1,"Перевірте відділ",IF(NOT(OR(C16="Тижневий",C16="Місячний")),"Оберіть тип",IF(OR(NOT(ISNUMBER(D16)),NOT(ISNUMBER(E16))),"Вкажіть дати",IF(OR(OR(D16&lt;1,D16&gt;2958465,D16&lt;&gt;INT(D16)),OR(E16&lt;1,E16&gt;2958465,E16&lt;&gt;INT(E16)),D16&gt;E16),"Перевірте дати",IF(OR('Налаштування'!$C$4&lt;&gt;"Готово",E16&lt;DATE('Налаштування'!$B$4,1,1),D16&gt;DATE('Налаштування'!$B$4,12,31)),"Перевірте рік",IF(OR(AND(C16="Тижневий",E16-D16&lt;&gt;6),AND(C16="Місячний",OR(YEAR(D16)&lt;&gt;'Налаштування'!$B$4,DAY(D16)&lt;&gt;1,E16&lt;&gt;DATE(YEAR(D16),MONTH(D16)+1,0)))),"Перевірте період",IF(COUNTIFS($B$7:$B$806,"="&amp;B16,$C$7:$C$806,C16,$D$7:$D$806,"&lt;="&amp;E16,$E$7:$E$806,"&gt;="&amp;D16)&gt;1,"Періоди перетинаються","Поля заповнені")))))))))))</x:f>
      </x:c>
      <x:c r="L16" s="11"/>
    </x:row>
    <x:row r="17" ht="40" customHeight="1">
      <x:c r="A17" s="11"/>
      <x:c r="B17" s="11"/>
      <x:c r="C17" s="11"/>
      <x:c r="D17" s="23"/>
      <x:c r="E17" s="23"/>
      <x:c r="F17" s="11"/>
      <x:c r="G17" s="11"/>
      <x:c r="H17" s="11"/>
      <x:c r="I17" s="11"/>
      <x:c r="J17" s="11"/>
      <x:c r="K17" s="12" t="str">
        <x:f>IF(COUNTA(A17:J17,L17)=0,"",IF(OR(OR(NOT(ISTEXT(A17)),LEN(TRIM(A17))=0),OR(NOT(ISTEXT(B17)),LEN(TRIM(B17))=0),OR(NOT(ISTEXT(F17)),LEN(TRIM(F17))=0),OR(NOT(ISTEXT(J17)),LEN(TRIM(J17))=0)),"Заповніть код, відділ, підсумок і роль",IF(OR(A17&lt;&gt;TRIM(A17),B17&lt;&gt;TRIM(B17),ISNUMBER(FIND("*",A17)),ISNUMBER(FIND("?",A17)),ISNUMBER(FIND("~",A17)),ISNUMBER(FIND("*",B17)),ISNUMBER(FIND("?",B17)),ISNUMBER(FIND("~",B17))),"Перевірте код і відділ",IF(COUNTIF($A$7:$A$806,"="&amp;A17)&gt;1,"Код повторюється",IF(COUNTIFS('Налаштування'!$I$7:$I$18,"="&amp;B17,'Налаштування'!$J$7:$J$18,"Готово")&lt;&gt;1,"Перевірте відділ",IF(NOT(OR(C17="Тижневий",C17="Місячний")),"Оберіть тип",IF(OR(NOT(ISNUMBER(D17)),NOT(ISNUMBER(E17))),"Вкажіть дати",IF(OR(OR(D17&lt;1,D17&gt;2958465,D17&lt;&gt;INT(D17)),OR(E17&lt;1,E17&gt;2958465,E17&lt;&gt;INT(E17)),D17&gt;E17),"Перевірте дати",IF(OR('Налаштування'!$C$4&lt;&gt;"Готово",E17&lt;DATE('Налаштування'!$B$4,1,1),D17&gt;DATE('Налаштування'!$B$4,12,31)),"Перевірте рік",IF(OR(AND(C17="Тижневий",E17-D17&lt;&gt;6),AND(C17="Місячний",OR(YEAR(D17)&lt;&gt;'Налаштування'!$B$4,DAY(D17)&lt;&gt;1,E17&lt;&gt;DATE(YEAR(D17),MONTH(D17)+1,0)))),"Перевірте період",IF(COUNTIFS($B$7:$B$806,"="&amp;B17,$C$7:$C$806,C17,$D$7:$D$806,"&lt;="&amp;E17,$E$7:$E$806,"&gt;="&amp;D17)&gt;1,"Періоди перетинаються","Поля заповнені")))))))))))</x:f>
      </x:c>
      <x:c r="L17" s="11"/>
    </x:row>
    <x:row r="18" ht="40" customHeight="1">
      <x:c r="A18" s="11"/>
      <x:c r="B18" s="11"/>
      <x:c r="C18" s="11"/>
      <x:c r="D18" s="23"/>
      <x:c r="E18" s="23"/>
      <x:c r="F18" s="11"/>
      <x:c r="G18" s="11"/>
      <x:c r="H18" s="11"/>
      <x:c r="I18" s="11"/>
      <x:c r="J18" s="11"/>
      <x:c r="K18" s="12" t="str">
        <x:f>IF(COUNTA(A18:J18,L18)=0,"",IF(OR(OR(NOT(ISTEXT(A18)),LEN(TRIM(A18))=0),OR(NOT(ISTEXT(B18)),LEN(TRIM(B18))=0),OR(NOT(ISTEXT(F18)),LEN(TRIM(F18))=0),OR(NOT(ISTEXT(J18)),LEN(TRIM(J18))=0)),"Заповніть код, відділ, підсумок і роль",IF(OR(A18&lt;&gt;TRIM(A18),B18&lt;&gt;TRIM(B18),ISNUMBER(FIND("*",A18)),ISNUMBER(FIND("?",A18)),ISNUMBER(FIND("~",A18)),ISNUMBER(FIND("*",B18)),ISNUMBER(FIND("?",B18)),ISNUMBER(FIND("~",B18))),"Перевірте код і відділ",IF(COUNTIF($A$7:$A$806,"="&amp;A18)&gt;1,"Код повторюється",IF(COUNTIFS('Налаштування'!$I$7:$I$18,"="&amp;B18,'Налаштування'!$J$7:$J$18,"Готово")&lt;&gt;1,"Перевірте відділ",IF(NOT(OR(C18="Тижневий",C18="Місячний")),"Оберіть тип",IF(OR(NOT(ISNUMBER(D18)),NOT(ISNUMBER(E18))),"Вкажіть дати",IF(OR(OR(D18&lt;1,D18&gt;2958465,D18&lt;&gt;INT(D18)),OR(E18&lt;1,E18&gt;2958465,E18&lt;&gt;INT(E18)),D18&gt;E18),"Перевірте дати",IF(OR('Налаштування'!$C$4&lt;&gt;"Готово",E18&lt;DATE('Налаштування'!$B$4,1,1),D18&gt;DATE('Налаштування'!$B$4,12,31)),"Перевірте рік",IF(OR(AND(C18="Тижневий",E18-D18&lt;&gt;6),AND(C18="Місячний",OR(YEAR(D18)&lt;&gt;'Налаштування'!$B$4,DAY(D18)&lt;&gt;1,E18&lt;&gt;DATE(YEAR(D18),MONTH(D18)+1,0)))),"Перевірте період",IF(COUNTIFS($B$7:$B$806,"="&amp;B18,$C$7:$C$806,C18,$D$7:$D$806,"&lt;="&amp;E18,$E$7:$E$806,"&gt;="&amp;D18)&gt;1,"Періоди перетинаються","Поля заповнені")))))))))))</x:f>
      </x:c>
      <x:c r="L18" s="11"/>
    </x:row>
    <x:row r="19" ht="40" customHeight="1">
      <x:c r="A19" s="11"/>
      <x:c r="B19" s="11"/>
      <x:c r="C19" s="11"/>
      <x:c r="D19" s="23"/>
      <x:c r="E19" s="23"/>
      <x:c r="F19" s="11"/>
      <x:c r="G19" s="11"/>
      <x:c r="H19" s="11"/>
      <x:c r="I19" s="11"/>
      <x:c r="J19" s="11"/>
      <x:c r="K19" s="12" t="str">
        <x:f>IF(COUNTA(A19:J19,L19)=0,"",IF(OR(OR(NOT(ISTEXT(A19)),LEN(TRIM(A19))=0),OR(NOT(ISTEXT(B19)),LEN(TRIM(B19))=0),OR(NOT(ISTEXT(F19)),LEN(TRIM(F19))=0),OR(NOT(ISTEXT(J19)),LEN(TRIM(J19))=0)),"Заповніть код, відділ, підсумок і роль",IF(OR(A19&lt;&gt;TRIM(A19),B19&lt;&gt;TRIM(B19),ISNUMBER(FIND("*",A19)),ISNUMBER(FIND("?",A19)),ISNUMBER(FIND("~",A19)),ISNUMBER(FIND("*",B19)),ISNUMBER(FIND("?",B19)),ISNUMBER(FIND("~",B19))),"Перевірте код і відділ",IF(COUNTIF($A$7:$A$806,"="&amp;A19)&gt;1,"Код повторюється",IF(COUNTIFS('Налаштування'!$I$7:$I$18,"="&amp;B19,'Налаштування'!$J$7:$J$18,"Готово")&lt;&gt;1,"Перевірте відділ",IF(NOT(OR(C19="Тижневий",C19="Місячний")),"Оберіть тип",IF(OR(NOT(ISNUMBER(D19)),NOT(ISNUMBER(E19))),"Вкажіть дати",IF(OR(OR(D19&lt;1,D19&gt;2958465,D19&lt;&gt;INT(D19)),OR(E19&lt;1,E19&gt;2958465,E19&lt;&gt;INT(E19)),D19&gt;E19),"Перевірте дати",IF(OR('Налаштування'!$C$4&lt;&gt;"Готово",E19&lt;DATE('Налаштування'!$B$4,1,1),D19&gt;DATE('Налаштування'!$B$4,12,31)),"Перевірте рік",IF(OR(AND(C19="Тижневий",E19-D19&lt;&gt;6),AND(C19="Місячний",OR(YEAR(D19)&lt;&gt;'Налаштування'!$B$4,DAY(D19)&lt;&gt;1,E19&lt;&gt;DATE(YEAR(D19),MONTH(D19)+1,0)))),"Перевірте період",IF(COUNTIFS($B$7:$B$806,"="&amp;B19,$C$7:$C$806,C19,$D$7:$D$806,"&lt;="&amp;E19,$E$7:$E$806,"&gt;="&amp;D19)&gt;1,"Періоди перетинаються","Поля заповнені")))))))))))</x:f>
      </x:c>
      <x:c r="L19" s="11"/>
    </x:row>
    <x:row r="20" ht="40" customHeight="1">
      <x:c r="A20" s="11"/>
      <x:c r="B20" s="11"/>
      <x:c r="C20" s="11"/>
      <x:c r="D20" s="23"/>
      <x:c r="E20" s="23"/>
      <x:c r="F20" s="11"/>
      <x:c r="G20" s="11"/>
      <x:c r="H20" s="11"/>
      <x:c r="I20" s="11"/>
      <x:c r="J20" s="11"/>
      <x:c r="K20" s="12" t="str">
        <x:f>IF(COUNTA(A20:J20,L20)=0,"",IF(OR(OR(NOT(ISTEXT(A20)),LEN(TRIM(A20))=0),OR(NOT(ISTEXT(B20)),LEN(TRIM(B20))=0),OR(NOT(ISTEXT(F20)),LEN(TRIM(F20))=0),OR(NOT(ISTEXT(J20)),LEN(TRIM(J20))=0)),"Заповніть код, відділ, підсумок і роль",IF(OR(A20&lt;&gt;TRIM(A20),B20&lt;&gt;TRIM(B20),ISNUMBER(FIND("*",A20)),ISNUMBER(FIND("?",A20)),ISNUMBER(FIND("~",A20)),ISNUMBER(FIND("*",B20)),ISNUMBER(FIND("?",B20)),ISNUMBER(FIND("~",B20))),"Перевірте код і відділ",IF(COUNTIF($A$7:$A$806,"="&amp;A20)&gt;1,"Код повторюється",IF(COUNTIFS('Налаштування'!$I$7:$I$18,"="&amp;B20,'Налаштування'!$J$7:$J$18,"Готово")&lt;&gt;1,"Перевірте відділ",IF(NOT(OR(C20="Тижневий",C20="Місячний")),"Оберіть тип",IF(OR(NOT(ISNUMBER(D20)),NOT(ISNUMBER(E20))),"Вкажіть дати",IF(OR(OR(D20&lt;1,D20&gt;2958465,D20&lt;&gt;INT(D20)),OR(E20&lt;1,E20&gt;2958465,E20&lt;&gt;INT(E20)),D20&gt;E20),"Перевірте дати",IF(OR('Налаштування'!$C$4&lt;&gt;"Готово",E20&lt;DATE('Налаштування'!$B$4,1,1),D20&gt;DATE('Налаштування'!$B$4,12,31)),"Перевірте рік",IF(OR(AND(C20="Тижневий",E20-D20&lt;&gt;6),AND(C20="Місячний",OR(YEAR(D20)&lt;&gt;'Налаштування'!$B$4,DAY(D20)&lt;&gt;1,E20&lt;&gt;DATE(YEAR(D20),MONTH(D20)+1,0)))),"Перевірте період",IF(COUNTIFS($B$7:$B$806,"="&amp;B20,$C$7:$C$806,C20,$D$7:$D$806,"&lt;="&amp;E20,$E$7:$E$806,"&gt;="&amp;D20)&gt;1,"Періоди перетинаються","Поля заповнені")))))))))))</x:f>
      </x:c>
      <x:c r="L20" s="11"/>
    </x:row>
    <x:row r="21" ht="40" customHeight="1">
      <x:c r="A21" s="11"/>
      <x:c r="B21" s="11"/>
      <x:c r="C21" s="11"/>
      <x:c r="D21" s="23"/>
      <x:c r="E21" s="23"/>
      <x:c r="F21" s="11"/>
      <x:c r="G21" s="11"/>
      <x:c r="H21" s="11"/>
      <x:c r="I21" s="11"/>
      <x:c r="J21" s="11"/>
      <x:c r="K21" s="12" t="str">
        <x:f>IF(COUNTA(A21:J21,L21)=0,"",IF(OR(OR(NOT(ISTEXT(A21)),LEN(TRIM(A21))=0),OR(NOT(ISTEXT(B21)),LEN(TRIM(B21))=0),OR(NOT(ISTEXT(F21)),LEN(TRIM(F21))=0),OR(NOT(ISTEXT(J21)),LEN(TRIM(J21))=0)),"Заповніть код, відділ, підсумок і роль",IF(OR(A21&lt;&gt;TRIM(A21),B21&lt;&gt;TRIM(B21),ISNUMBER(FIND("*",A21)),ISNUMBER(FIND("?",A21)),ISNUMBER(FIND("~",A21)),ISNUMBER(FIND("*",B21)),ISNUMBER(FIND("?",B21)),ISNUMBER(FIND("~",B21))),"Перевірте код і відділ",IF(COUNTIF($A$7:$A$806,"="&amp;A21)&gt;1,"Код повторюється",IF(COUNTIFS('Налаштування'!$I$7:$I$18,"="&amp;B21,'Налаштування'!$J$7:$J$18,"Готово")&lt;&gt;1,"Перевірте відділ",IF(NOT(OR(C21="Тижневий",C21="Місячний")),"Оберіть тип",IF(OR(NOT(ISNUMBER(D21)),NOT(ISNUMBER(E21))),"Вкажіть дати",IF(OR(OR(D21&lt;1,D21&gt;2958465,D21&lt;&gt;INT(D21)),OR(E21&lt;1,E21&gt;2958465,E21&lt;&gt;INT(E21)),D21&gt;E21),"Перевірте дати",IF(OR('Налаштування'!$C$4&lt;&gt;"Готово",E21&lt;DATE('Налаштування'!$B$4,1,1),D21&gt;DATE('Налаштування'!$B$4,12,31)),"Перевірте рік",IF(OR(AND(C21="Тижневий",E21-D21&lt;&gt;6),AND(C21="Місячний",OR(YEAR(D21)&lt;&gt;'Налаштування'!$B$4,DAY(D21)&lt;&gt;1,E21&lt;&gt;DATE(YEAR(D21),MONTH(D21)+1,0)))),"Перевірте період",IF(COUNTIFS($B$7:$B$806,"="&amp;B21,$C$7:$C$806,C21,$D$7:$D$806,"&lt;="&amp;E21,$E$7:$E$806,"&gt;="&amp;D21)&gt;1,"Періоди перетинаються","Поля заповнені")))))))))))</x:f>
      </x:c>
      <x:c r="L21" s="11"/>
    </x:row>
    <x:row r="22" ht="40" customHeight="1">
      <x:c r="A22" s="11"/>
      <x:c r="B22" s="11"/>
      <x:c r="C22" s="11"/>
      <x:c r="D22" s="23"/>
      <x:c r="E22" s="23"/>
      <x:c r="F22" s="11"/>
      <x:c r="G22" s="11"/>
      <x:c r="H22" s="11"/>
      <x:c r="I22" s="11"/>
      <x:c r="J22" s="11"/>
      <x:c r="K22" s="12" t="str">
        <x:f>IF(COUNTA(A22:J22,L22)=0,"",IF(OR(OR(NOT(ISTEXT(A22)),LEN(TRIM(A22))=0),OR(NOT(ISTEXT(B22)),LEN(TRIM(B22))=0),OR(NOT(ISTEXT(F22)),LEN(TRIM(F22))=0),OR(NOT(ISTEXT(J22)),LEN(TRIM(J22))=0)),"Заповніть код, відділ, підсумок і роль",IF(OR(A22&lt;&gt;TRIM(A22),B22&lt;&gt;TRIM(B22),ISNUMBER(FIND("*",A22)),ISNUMBER(FIND("?",A22)),ISNUMBER(FIND("~",A22)),ISNUMBER(FIND("*",B22)),ISNUMBER(FIND("?",B22)),ISNUMBER(FIND("~",B22))),"Перевірте код і відділ",IF(COUNTIF($A$7:$A$806,"="&amp;A22)&gt;1,"Код повторюється",IF(COUNTIFS('Налаштування'!$I$7:$I$18,"="&amp;B22,'Налаштування'!$J$7:$J$18,"Готово")&lt;&gt;1,"Перевірте відділ",IF(NOT(OR(C22="Тижневий",C22="Місячний")),"Оберіть тип",IF(OR(NOT(ISNUMBER(D22)),NOT(ISNUMBER(E22))),"Вкажіть дати",IF(OR(OR(D22&lt;1,D22&gt;2958465,D22&lt;&gt;INT(D22)),OR(E22&lt;1,E22&gt;2958465,E22&lt;&gt;INT(E22)),D22&gt;E22),"Перевірте дати",IF(OR('Налаштування'!$C$4&lt;&gt;"Готово",E22&lt;DATE('Налаштування'!$B$4,1,1),D22&gt;DATE('Налаштування'!$B$4,12,31)),"Перевірте рік",IF(OR(AND(C22="Тижневий",E22-D22&lt;&gt;6),AND(C22="Місячний",OR(YEAR(D22)&lt;&gt;'Налаштування'!$B$4,DAY(D22)&lt;&gt;1,E22&lt;&gt;DATE(YEAR(D22),MONTH(D22)+1,0)))),"Перевірте період",IF(COUNTIFS($B$7:$B$806,"="&amp;B22,$C$7:$C$806,C22,$D$7:$D$806,"&lt;="&amp;E22,$E$7:$E$806,"&gt;="&amp;D22)&gt;1,"Періоди перетинаються","Поля заповнені")))))))))))</x:f>
      </x:c>
      <x:c r="L22" s="11"/>
    </x:row>
    <x:row r="23" ht="40" customHeight="1">
      <x:c r="A23" s="11"/>
      <x:c r="B23" s="11"/>
      <x:c r="C23" s="11"/>
      <x:c r="D23" s="23"/>
      <x:c r="E23" s="23"/>
      <x:c r="F23" s="11"/>
      <x:c r="G23" s="11"/>
      <x:c r="H23" s="11"/>
      <x:c r="I23" s="11"/>
      <x:c r="J23" s="11"/>
      <x:c r="K23" s="12" t="str">
        <x:f>IF(COUNTA(A23:J23,L23)=0,"",IF(OR(OR(NOT(ISTEXT(A23)),LEN(TRIM(A23))=0),OR(NOT(ISTEXT(B23)),LEN(TRIM(B23))=0),OR(NOT(ISTEXT(F23)),LEN(TRIM(F23))=0),OR(NOT(ISTEXT(J23)),LEN(TRIM(J23))=0)),"Заповніть код, відділ, підсумок і роль",IF(OR(A23&lt;&gt;TRIM(A23),B23&lt;&gt;TRIM(B23),ISNUMBER(FIND("*",A23)),ISNUMBER(FIND("?",A23)),ISNUMBER(FIND("~",A23)),ISNUMBER(FIND("*",B23)),ISNUMBER(FIND("?",B23)),ISNUMBER(FIND("~",B23))),"Перевірте код і відділ",IF(COUNTIF($A$7:$A$806,"="&amp;A23)&gt;1,"Код повторюється",IF(COUNTIFS('Налаштування'!$I$7:$I$18,"="&amp;B23,'Налаштування'!$J$7:$J$18,"Готово")&lt;&gt;1,"Перевірте відділ",IF(NOT(OR(C23="Тижневий",C23="Місячний")),"Оберіть тип",IF(OR(NOT(ISNUMBER(D23)),NOT(ISNUMBER(E23))),"Вкажіть дати",IF(OR(OR(D23&lt;1,D23&gt;2958465,D23&lt;&gt;INT(D23)),OR(E23&lt;1,E23&gt;2958465,E23&lt;&gt;INT(E23)),D23&gt;E23),"Перевірте дати",IF(OR('Налаштування'!$C$4&lt;&gt;"Готово",E23&lt;DATE('Налаштування'!$B$4,1,1),D23&gt;DATE('Налаштування'!$B$4,12,31)),"Перевірте рік",IF(OR(AND(C23="Тижневий",E23-D23&lt;&gt;6),AND(C23="Місячний",OR(YEAR(D23)&lt;&gt;'Налаштування'!$B$4,DAY(D23)&lt;&gt;1,E23&lt;&gt;DATE(YEAR(D23),MONTH(D23)+1,0)))),"Перевірте період",IF(COUNTIFS($B$7:$B$806,"="&amp;B23,$C$7:$C$806,C23,$D$7:$D$806,"&lt;="&amp;E23,$E$7:$E$806,"&gt;="&amp;D23)&gt;1,"Періоди перетинаються","Поля заповнені")))))))))))</x:f>
      </x:c>
      <x:c r="L23" s="11"/>
    </x:row>
    <x:row r="24" ht="40" customHeight="1">
      <x:c r="A24" s="11"/>
      <x:c r="B24" s="11"/>
      <x:c r="C24" s="11"/>
      <x:c r="D24" s="23"/>
      <x:c r="E24" s="23"/>
      <x:c r="F24" s="11"/>
      <x:c r="G24" s="11"/>
      <x:c r="H24" s="11"/>
      <x:c r="I24" s="11"/>
      <x:c r="J24" s="11"/>
      <x:c r="K24" s="12" t="str">
        <x:f>IF(COUNTA(A24:J24,L24)=0,"",IF(OR(OR(NOT(ISTEXT(A24)),LEN(TRIM(A24))=0),OR(NOT(ISTEXT(B24)),LEN(TRIM(B24))=0),OR(NOT(ISTEXT(F24)),LEN(TRIM(F24))=0),OR(NOT(ISTEXT(J24)),LEN(TRIM(J24))=0)),"Заповніть код, відділ, підсумок і роль",IF(OR(A24&lt;&gt;TRIM(A24),B24&lt;&gt;TRIM(B24),ISNUMBER(FIND("*",A24)),ISNUMBER(FIND("?",A24)),ISNUMBER(FIND("~",A24)),ISNUMBER(FIND("*",B24)),ISNUMBER(FIND("?",B24)),ISNUMBER(FIND("~",B24))),"Перевірте код і відділ",IF(COUNTIF($A$7:$A$806,"="&amp;A24)&gt;1,"Код повторюється",IF(COUNTIFS('Налаштування'!$I$7:$I$18,"="&amp;B24,'Налаштування'!$J$7:$J$18,"Готово")&lt;&gt;1,"Перевірте відділ",IF(NOT(OR(C24="Тижневий",C24="Місячний")),"Оберіть тип",IF(OR(NOT(ISNUMBER(D24)),NOT(ISNUMBER(E24))),"Вкажіть дати",IF(OR(OR(D24&lt;1,D24&gt;2958465,D24&lt;&gt;INT(D24)),OR(E24&lt;1,E24&gt;2958465,E24&lt;&gt;INT(E24)),D24&gt;E24),"Перевірте дати",IF(OR('Налаштування'!$C$4&lt;&gt;"Готово",E24&lt;DATE('Налаштування'!$B$4,1,1),D24&gt;DATE('Налаштування'!$B$4,12,31)),"Перевірте рік",IF(OR(AND(C24="Тижневий",E24-D24&lt;&gt;6),AND(C24="Місячний",OR(YEAR(D24)&lt;&gt;'Налаштування'!$B$4,DAY(D24)&lt;&gt;1,E24&lt;&gt;DATE(YEAR(D24),MONTH(D24)+1,0)))),"Перевірте період",IF(COUNTIFS($B$7:$B$806,"="&amp;B24,$C$7:$C$806,C24,$D$7:$D$806,"&lt;="&amp;E24,$E$7:$E$806,"&gt;="&amp;D24)&gt;1,"Періоди перетинаються","Поля заповнені")))))))))))</x:f>
      </x:c>
      <x:c r="L24" s="11"/>
    </x:row>
    <x:row r="25" ht="40" customHeight="1">
      <x:c r="A25" s="11"/>
      <x:c r="B25" s="11"/>
      <x:c r="C25" s="11"/>
      <x:c r="D25" s="23"/>
      <x:c r="E25" s="23"/>
      <x:c r="F25" s="11"/>
      <x:c r="G25" s="11"/>
      <x:c r="H25" s="11"/>
      <x:c r="I25" s="11"/>
      <x:c r="J25" s="11"/>
      <x:c r="K25" s="12" t="str">
        <x:f>IF(COUNTA(A25:J25,L25)=0,"",IF(OR(OR(NOT(ISTEXT(A25)),LEN(TRIM(A25))=0),OR(NOT(ISTEXT(B25)),LEN(TRIM(B25))=0),OR(NOT(ISTEXT(F25)),LEN(TRIM(F25))=0),OR(NOT(ISTEXT(J25)),LEN(TRIM(J25))=0)),"Заповніть код, відділ, підсумок і роль",IF(OR(A25&lt;&gt;TRIM(A25),B25&lt;&gt;TRIM(B25),ISNUMBER(FIND("*",A25)),ISNUMBER(FIND("?",A25)),ISNUMBER(FIND("~",A25)),ISNUMBER(FIND("*",B25)),ISNUMBER(FIND("?",B25)),ISNUMBER(FIND("~",B25))),"Перевірте код і відділ",IF(COUNTIF($A$7:$A$806,"="&amp;A25)&gt;1,"Код повторюється",IF(COUNTIFS('Налаштування'!$I$7:$I$18,"="&amp;B25,'Налаштування'!$J$7:$J$18,"Готово")&lt;&gt;1,"Перевірте відділ",IF(NOT(OR(C25="Тижневий",C25="Місячний")),"Оберіть тип",IF(OR(NOT(ISNUMBER(D25)),NOT(ISNUMBER(E25))),"Вкажіть дати",IF(OR(OR(D25&lt;1,D25&gt;2958465,D25&lt;&gt;INT(D25)),OR(E25&lt;1,E25&gt;2958465,E25&lt;&gt;INT(E25)),D25&gt;E25),"Перевірте дати",IF(OR('Налаштування'!$C$4&lt;&gt;"Готово",E25&lt;DATE('Налаштування'!$B$4,1,1),D25&gt;DATE('Налаштування'!$B$4,12,31)),"Перевірте рік",IF(OR(AND(C25="Тижневий",E25-D25&lt;&gt;6),AND(C25="Місячний",OR(YEAR(D25)&lt;&gt;'Налаштування'!$B$4,DAY(D25)&lt;&gt;1,E25&lt;&gt;DATE(YEAR(D25),MONTH(D25)+1,0)))),"Перевірте період",IF(COUNTIFS($B$7:$B$806,"="&amp;B25,$C$7:$C$806,C25,$D$7:$D$806,"&lt;="&amp;E25,$E$7:$E$806,"&gt;="&amp;D25)&gt;1,"Періоди перетинаються","Поля заповнені")))))))))))</x:f>
      </x:c>
      <x:c r="L25" s="11"/>
    </x:row>
    <x:row r="26" ht="40" customHeight="1">
      <x:c r="A26" s="11"/>
      <x:c r="B26" s="11"/>
      <x:c r="C26" s="11"/>
      <x:c r="D26" s="23"/>
      <x:c r="E26" s="23"/>
      <x:c r="F26" s="11"/>
      <x:c r="G26" s="11"/>
      <x:c r="H26" s="11"/>
      <x:c r="I26" s="11"/>
      <x:c r="J26" s="11"/>
      <x:c r="K26" s="12" t="str">
        <x:f>IF(COUNTA(A26:J26,L26)=0,"",IF(OR(OR(NOT(ISTEXT(A26)),LEN(TRIM(A26))=0),OR(NOT(ISTEXT(B26)),LEN(TRIM(B26))=0),OR(NOT(ISTEXT(F26)),LEN(TRIM(F26))=0),OR(NOT(ISTEXT(J26)),LEN(TRIM(J26))=0)),"Заповніть код, відділ, підсумок і роль",IF(OR(A26&lt;&gt;TRIM(A26),B26&lt;&gt;TRIM(B26),ISNUMBER(FIND("*",A26)),ISNUMBER(FIND("?",A26)),ISNUMBER(FIND("~",A26)),ISNUMBER(FIND("*",B26)),ISNUMBER(FIND("?",B26)),ISNUMBER(FIND("~",B26))),"Перевірте код і відділ",IF(COUNTIF($A$7:$A$806,"="&amp;A26)&gt;1,"Код повторюється",IF(COUNTIFS('Налаштування'!$I$7:$I$18,"="&amp;B26,'Налаштування'!$J$7:$J$18,"Готово")&lt;&gt;1,"Перевірте відділ",IF(NOT(OR(C26="Тижневий",C26="Місячний")),"Оберіть тип",IF(OR(NOT(ISNUMBER(D26)),NOT(ISNUMBER(E26))),"Вкажіть дати",IF(OR(OR(D26&lt;1,D26&gt;2958465,D26&lt;&gt;INT(D26)),OR(E26&lt;1,E26&gt;2958465,E26&lt;&gt;INT(E26)),D26&gt;E26),"Перевірте дати",IF(OR('Налаштування'!$C$4&lt;&gt;"Готово",E26&lt;DATE('Налаштування'!$B$4,1,1),D26&gt;DATE('Налаштування'!$B$4,12,31)),"Перевірте рік",IF(OR(AND(C26="Тижневий",E26-D26&lt;&gt;6),AND(C26="Місячний",OR(YEAR(D26)&lt;&gt;'Налаштування'!$B$4,DAY(D26)&lt;&gt;1,E26&lt;&gt;DATE(YEAR(D26),MONTH(D26)+1,0)))),"Перевірте період",IF(COUNTIFS($B$7:$B$806,"="&amp;B26,$C$7:$C$806,C26,$D$7:$D$806,"&lt;="&amp;E26,$E$7:$E$806,"&gt;="&amp;D26)&gt;1,"Періоди перетинаються","Поля заповнені")))))))))))</x:f>
      </x:c>
      <x:c r="L26" s="11"/>
    </x:row>
    <x:row r="27" ht="40" customHeight="1">
      <x:c r="A27" s="11"/>
      <x:c r="B27" s="11"/>
      <x:c r="C27" s="11"/>
      <x:c r="D27" s="23"/>
      <x:c r="E27" s="23"/>
      <x:c r="F27" s="11"/>
      <x:c r="G27" s="11"/>
      <x:c r="H27" s="11"/>
      <x:c r="I27" s="11"/>
      <x:c r="J27" s="11"/>
      <x:c r="K27" s="12" t="str">
        <x:f>IF(COUNTA(A27:J27,L27)=0,"",IF(OR(OR(NOT(ISTEXT(A27)),LEN(TRIM(A27))=0),OR(NOT(ISTEXT(B27)),LEN(TRIM(B27))=0),OR(NOT(ISTEXT(F27)),LEN(TRIM(F27))=0),OR(NOT(ISTEXT(J27)),LEN(TRIM(J27))=0)),"Заповніть код, відділ, підсумок і роль",IF(OR(A27&lt;&gt;TRIM(A27),B27&lt;&gt;TRIM(B27),ISNUMBER(FIND("*",A27)),ISNUMBER(FIND("?",A27)),ISNUMBER(FIND("~",A27)),ISNUMBER(FIND("*",B27)),ISNUMBER(FIND("?",B27)),ISNUMBER(FIND("~",B27))),"Перевірте код і відділ",IF(COUNTIF($A$7:$A$806,"="&amp;A27)&gt;1,"Код повторюється",IF(COUNTIFS('Налаштування'!$I$7:$I$18,"="&amp;B27,'Налаштування'!$J$7:$J$18,"Готово")&lt;&gt;1,"Перевірте відділ",IF(NOT(OR(C27="Тижневий",C27="Місячний")),"Оберіть тип",IF(OR(NOT(ISNUMBER(D27)),NOT(ISNUMBER(E27))),"Вкажіть дати",IF(OR(OR(D27&lt;1,D27&gt;2958465,D27&lt;&gt;INT(D27)),OR(E27&lt;1,E27&gt;2958465,E27&lt;&gt;INT(E27)),D27&gt;E27),"Перевірте дати",IF(OR('Налаштування'!$C$4&lt;&gt;"Готово",E27&lt;DATE('Налаштування'!$B$4,1,1),D27&gt;DATE('Налаштування'!$B$4,12,31)),"Перевірте рік",IF(OR(AND(C27="Тижневий",E27-D27&lt;&gt;6),AND(C27="Місячний",OR(YEAR(D27)&lt;&gt;'Налаштування'!$B$4,DAY(D27)&lt;&gt;1,E27&lt;&gt;DATE(YEAR(D27),MONTH(D27)+1,0)))),"Перевірте період",IF(COUNTIFS($B$7:$B$806,"="&amp;B27,$C$7:$C$806,C27,$D$7:$D$806,"&lt;="&amp;E27,$E$7:$E$806,"&gt;="&amp;D27)&gt;1,"Періоди перетинаються","Поля заповнені")))))))))))</x:f>
      </x:c>
      <x:c r="L27" s="11"/>
    </x:row>
    <x:row r="28" ht="40" customHeight="1">
      <x:c r="A28" s="11"/>
      <x:c r="B28" s="11"/>
      <x:c r="C28" s="11"/>
      <x:c r="D28" s="23"/>
      <x:c r="E28" s="23"/>
      <x:c r="F28" s="11"/>
      <x:c r="G28" s="11"/>
      <x:c r="H28" s="11"/>
      <x:c r="I28" s="11"/>
      <x:c r="J28" s="11"/>
      <x:c r="K28" s="12" t="str">
        <x:f>IF(COUNTA(A28:J28,L28)=0,"",IF(OR(OR(NOT(ISTEXT(A28)),LEN(TRIM(A28))=0),OR(NOT(ISTEXT(B28)),LEN(TRIM(B28))=0),OR(NOT(ISTEXT(F28)),LEN(TRIM(F28))=0),OR(NOT(ISTEXT(J28)),LEN(TRIM(J28))=0)),"Заповніть код, відділ, підсумок і роль",IF(OR(A28&lt;&gt;TRIM(A28),B28&lt;&gt;TRIM(B28),ISNUMBER(FIND("*",A28)),ISNUMBER(FIND("?",A28)),ISNUMBER(FIND("~",A28)),ISNUMBER(FIND("*",B28)),ISNUMBER(FIND("?",B28)),ISNUMBER(FIND("~",B28))),"Перевірте код і відділ",IF(COUNTIF($A$7:$A$806,"="&amp;A28)&gt;1,"Код повторюється",IF(COUNTIFS('Налаштування'!$I$7:$I$18,"="&amp;B28,'Налаштування'!$J$7:$J$18,"Готово")&lt;&gt;1,"Перевірте відділ",IF(NOT(OR(C28="Тижневий",C28="Місячний")),"Оберіть тип",IF(OR(NOT(ISNUMBER(D28)),NOT(ISNUMBER(E28))),"Вкажіть дати",IF(OR(OR(D28&lt;1,D28&gt;2958465,D28&lt;&gt;INT(D28)),OR(E28&lt;1,E28&gt;2958465,E28&lt;&gt;INT(E28)),D28&gt;E28),"Перевірте дати",IF(OR('Налаштування'!$C$4&lt;&gt;"Готово",E28&lt;DATE('Налаштування'!$B$4,1,1),D28&gt;DATE('Налаштування'!$B$4,12,31)),"Перевірте рік",IF(OR(AND(C28="Тижневий",E28-D28&lt;&gt;6),AND(C28="Місячний",OR(YEAR(D28)&lt;&gt;'Налаштування'!$B$4,DAY(D28)&lt;&gt;1,E28&lt;&gt;DATE(YEAR(D28),MONTH(D28)+1,0)))),"Перевірте період",IF(COUNTIFS($B$7:$B$806,"="&amp;B28,$C$7:$C$806,C28,$D$7:$D$806,"&lt;="&amp;E28,$E$7:$E$806,"&gt;="&amp;D28)&gt;1,"Періоди перетинаються","Поля заповнені")))))))))))</x:f>
      </x:c>
      <x:c r="L28" s="11"/>
    </x:row>
    <x:row r="29" ht="40" customHeight="1">
      <x:c r="A29" s="11"/>
      <x:c r="B29" s="11"/>
      <x:c r="C29" s="11"/>
      <x:c r="D29" s="23"/>
      <x:c r="E29" s="23"/>
      <x:c r="F29" s="11"/>
      <x:c r="G29" s="11"/>
      <x:c r="H29" s="11"/>
      <x:c r="I29" s="11"/>
      <x:c r="J29" s="11"/>
      <x:c r="K29" s="12" t="str">
        <x:f>IF(COUNTA(A29:J29,L29)=0,"",IF(OR(OR(NOT(ISTEXT(A29)),LEN(TRIM(A29))=0),OR(NOT(ISTEXT(B29)),LEN(TRIM(B29))=0),OR(NOT(ISTEXT(F29)),LEN(TRIM(F29))=0),OR(NOT(ISTEXT(J29)),LEN(TRIM(J29))=0)),"Заповніть код, відділ, підсумок і роль",IF(OR(A29&lt;&gt;TRIM(A29),B29&lt;&gt;TRIM(B29),ISNUMBER(FIND("*",A29)),ISNUMBER(FIND("?",A29)),ISNUMBER(FIND("~",A29)),ISNUMBER(FIND("*",B29)),ISNUMBER(FIND("?",B29)),ISNUMBER(FIND("~",B29))),"Перевірте код і відділ",IF(COUNTIF($A$7:$A$806,"="&amp;A29)&gt;1,"Код повторюється",IF(COUNTIFS('Налаштування'!$I$7:$I$18,"="&amp;B29,'Налаштування'!$J$7:$J$18,"Готово")&lt;&gt;1,"Перевірте відділ",IF(NOT(OR(C29="Тижневий",C29="Місячний")),"Оберіть тип",IF(OR(NOT(ISNUMBER(D29)),NOT(ISNUMBER(E29))),"Вкажіть дати",IF(OR(OR(D29&lt;1,D29&gt;2958465,D29&lt;&gt;INT(D29)),OR(E29&lt;1,E29&gt;2958465,E29&lt;&gt;INT(E29)),D29&gt;E29),"Перевірте дати",IF(OR('Налаштування'!$C$4&lt;&gt;"Готово",E29&lt;DATE('Налаштування'!$B$4,1,1),D29&gt;DATE('Налаштування'!$B$4,12,31)),"Перевірте рік",IF(OR(AND(C29="Тижневий",E29-D29&lt;&gt;6),AND(C29="Місячний",OR(YEAR(D29)&lt;&gt;'Налаштування'!$B$4,DAY(D29)&lt;&gt;1,E29&lt;&gt;DATE(YEAR(D29),MONTH(D29)+1,0)))),"Перевірте період",IF(COUNTIFS($B$7:$B$806,"="&amp;B29,$C$7:$C$806,C29,$D$7:$D$806,"&lt;="&amp;E29,$E$7:$E$806,"&gt;="&amp;D29)&gt;1,"Періоди перетинаються","Поля заповнені")))))))))))</x:f>
      </x:c>
      <x:c r="L29" s="11"/>
    </x:row>
    <x:row r="30" ht="40" customHeight="1">
      <x:c r="A30" s="11"/>
      <x:c r="B30" s="11"/>
      <x:c r="C30" s="11"/>
      <x:c r="D30" s="23"/>
      <x:c r="E30" s="23"/>
      <x:c r="F30" s="11"/>
      <x:c r="G30" s="11"/>
      <x:c r="H30" s="11"/>
      <x:c r="I30" s="11"/>
      <x:c r="J30" s="11"/>
      <x:c r="K30" s="12" t="str">
        <x:f>IF(COUNTA(A30:J30,L30)=0,"",IF(OR(OR(NOT(ISTEXT(A30)),LEN(TRIM(A30))=0),OR(NOT(ISTEXT(B30)),LEN(TRIM(B30))=0),OR(NOT(ISTEXT(F30)),LEN(TRIM(F30))=0),OR(NOT(ISTEXT(J30)),LEN(TRIM(J30))=0)),"Заповніть код, відділ, підсумок і роль",IF(OR(A30&lt;&gt;TRIM(A30),B30&lt;&gt;TRIM(B30),ISNUMBER(FIND("*",A30)),ISNUMBER(FIND("?",A30)),ISNUMBER(FIND("~",A30)),ISNUMBER(FIND("*",B30)),ISNUMBER(FIND("?",B30)),ISNUMBER(FIND("~",B30))),"Перевірте код і відділ",IF(COUNTIF($A$7:$A$806,"="&amp;A30)&gt;1,"Код повторюється",IF(COUNTIFS('Налаштування'!$I$7:$I$18,"="&amp;B30,'Налаштування'!$J$7:$J$18,"Готово")&lt;&gt;1,"Перевірте відділ",IF(NOT(OR(C30="Тижневий",C30="Місячний")),"Оберіть тип",IF(OR(NOT(ISNUMBER(D30)),NOT(ISNUMBER(E30))),"Вкажіть дати",IF(OR(OR(D30&lt;1,D30&gt;2958465,D30&lt;&gt;INT(D30)),OR(E30&lt;1,E30&gt;2958465,E30&lt;&gt;INT(E30)),D30&gt;E30),"Перевірте дати",IF(OR('Налаштування'!$C$4&lt;&gt;"Готово",E30&lt;DATE('Налаштування'!$B$4,1,1),D30&gt;DATE('Налаштування'!$B$4,12,31)),"Перевірте рік",IF(OR(AND(C30="Тижневий",E30-D30&lt;&gt;6),AND(C30="Місячний",OR(YEAR(D30)&lt;&gt;'Налаштування'!$B$4,DAY(D30)&lt;&gt;1,E30&lt;&gt;DATE(YEAR(D30),MONTH(D30)+1,0)))),"Перевірте період",IF(COUNTIFS($B$7:$B$806,"="&amp;B30,$C$7:$C$806,C30,$D$7:$D$806,"&lt;="&amp;E30,$E$7:$E$806,"&gt;="&amp;D30)&gt;1,"Періоди перетинаються","Поля заповнені")))))))))))</x:f>
      </x:c>
      <x:c r="L30" s="11"/>
    </x:row>
    <x:row r="31" ht="40" customHeight="1">
      <x:c r="A31" s="11"/>
      <x:c r="B31" s="11"/>
      <x:c r="C31" s="11"/>
      <x:c r="D31" s="23"/>
      <x:c r="E31" s="23"/>
      <x:c r="F31" s="11"/>
      <x:c r="G31" s="11"/>
      <x:c r="H31" s="11"/>
      <x:c r="I31" s="11"/>
      <x:c r="J31" s="11"/>
      <x:c r="K31" s="12" t="str">
        <x:f>IF(COUNTA(A31:J31,L31)=0,"",IF(OR(OR(NOT(ISTEXT(A31)),LEN(TRIM(A31))=0),OR(NOT(ISTEXT(B31)),LEN(TRIM(B31))=0),OR(NOT(ISTEXT(F31)),LEN(TRIM(F31))=0),OR(NOT(ISTEXT(J31)),LEN(TRIM(J31))=0)),"Заповніть код, відділ, підсумок і роль",IF(OR(A31&lt;&gt;TRIM(A31),B31&lt;&gt;TRIM(B31),ISNUMBER(FIND("*",A31)),ISNUMBER(FIND("?",A31)),ISNUMBER(FIND("~",A31)),ISNUMBER(FIND("*",B31)),ISNUMBER(FIND("?",B31)),ISNUMBER(FIND("~",B31))),"Перевірте код і відділ",IF(COUNTIF($A$7:$A$806,"="&amp;A31)&gt;1,"Код повторюється",IF(COUNTIFS('Налаштування'!$I$7:$I$18,"="&amp;B31,'Налаштування'!$J$7:$J$18,"Готово")&lt;&gt;1,"Перевірте відділ",IF(NOT(OR(C31="Тижневий",C31="Місячний")),"Оберіть тип",IF(OR(NOT(ISNUMBER(D31)),NOT(ISNUMBER(E31))),"Вкажіть дати",IF(OR(OR(D31&lt;1,D31&gt;2958465,D31&lt;&gt;INT(D31)),OR(E31&lt;1,E31&gt;2958465,E31&lt;&gt;INT(E31)),D31&gt;E31),"Перевірте дати",IF(OR('Налаштування'!$C$4&lt;&gt;"Готово",E31&lt;DATE('Налаштування'!$B$4,1,1),D31&gt;DATE('Налаштування'!$B$4,12,31)),"Перевірте рік",IF(OR(AND(C31="Тижневий",E31-D31&lt;&gt;6),AND(C31="Місячний",OR(YEAR(D31)&lt;&gt;'Налаштування'!$B$4,DAY(D31)&lt;&gt;1,E31&lt;&gt;DATE(YEAR(D31),MONTH(D31)+1,0)))),"Перевірте період",IF(COUNTIFS($B$7:$B$806,"="&amp;B31,$C$7:$C$806,C31,$D$7:$D$806,"&lt;="&amp;E31,$E$7:$E$806,"&gt;="&amp;D31)&gt;1,"Періоди перетинаються","Поля заповнені")))))))))))</x:f>
      </x:c>
      <x:c r="L31" s="11"/>
    </x:row>
    <x:row r="32" ht="40" customHeight="1">
      <x:c r="A32" s="11"/>
      <x:c r="B32" s="11"/>
      <x:c r="C32" s="11"/>
      <x:c r="D32" s="23"/>
      <x:c r="E32" s="23"/>
      <x:c r="F32" s="11"/>
      <x:c r="G32" s="11"/>
      <x:c r="H32" s="11"/>
      <x:c r="I32" s="11"/>
      <x:c r="J32" s="11"/>
      <x:c r="K32" s="12" t="str">
        <x:f>IF(COUNTA(A32:J32,L32)=0,"",IF(OR(OR(NOT(ISTEXT(A32)),LEN(TRIM(A32))=0),OR(NOT(ISTEXT(B32)),LEN(TRIM(B32))=0),OR(NOT(ISTEXT(F32)),LEN(TRIM(F32))=0),OR(NOT(ISTEXT(J32)),LEN(TRIM(J32))=0)),"Заповніть код, відділ, підсумок і роль",IF(OR(A32&lt;&gt;TRIM(A32),B32&lt;&gt;TRIM(B32),ISNUMBER(FIND("*",A32)),ISNUMBER(FIND("?",A32)),ISNUMBER(FIND("~",A32)),ISNUMBER(FIND("*",B32)),ISNUMBER(FIND("?",B32)),ISNUMBER(FIND("~",B32))),"Перевірте код і відділ",IF(COUNTIF($A$7:$A$806,"="&amp;A32)&gt;1,"Код повторюється",IF(COUNTIFS('Налаштування'!$I$7:$I$18,"="&amp;B32,'Налаштування'!$J$7:$J$18,"Готово")&lt;&gt;1,"Перевірте відділ",IF(NOT(OR(C32="Тижневий",C32="Місячний")),"Оберіть тип",IF(OR(NOT(ISNUMBER(D32)),NOT(ISNUMBER(E32))),"Вкажіть дати",IF(OR(OR(D32&lt;1,D32&gt;2958465,D32&lt;&gt;INT(D32)),OR(E32&lt;1,E32&gt;2958465,E32&lt;&gt;INT(E32)),D32&gt;E32),"Перевірте дати",IF(OR('Налаштування'!$C$4&lt;&gt;"Готово",E32&lt;DATE('Налаштування'!$B$4,1,1),D32&gt;DATE('Налаштування'!$B$4,12,31)),"Перевірте рік",IF(OR(AND(C32="Тижневий",E32-D32&lt;&gt;6),AND(C32="Місячний",OR(YEAR(D32)&lt;&gt;'Налаштування'!$B$4,DAY(D32)&lt;&gt;1,E32&lt;&gt;DATE(YEAR(D32),MONTH(D32)+1,0)))),"Перевірте період",IF(COUNTIFS($B$7:$B$806,"="&amp;B32,$C$7:$C$806,C32,$D$7:$D$806,"&lt;="&amp;E32,$E$7:$E$806,"&gt;="&amp;D32)&gt;1,"Періоди перетинаються","Поля заповнені")))))))))))</x:f>
      </x:c>
      <x:c r="L32" s="11"/>
    </x:row>
    <x:row r="33" ht="40" customHeight="1">
      <x:c r="A33" s="11"/>
      <x:c r="B33" s="11"/>
      <x:c r="C33" s="11"/>
      <x:c r="D33" s="23"/>
      <x:c r="E33" s="23"/>
      <x:c r="F33" s="11"/>
      <x:c r="G33" s="11"/>
      <x:c r="H33" s="11"/>
      <x:c r="I33" s="11"/>
      <x:c r="J33" s="11"/>
      <x:c r="K33" s="12" t="str">
        <x:f>IF(COUNTA(A33:J33,L33)=0,"",IF(OR(OR(NOT(ISTEXT(A33)),LEN(TRIM(A33))=0),OR(NOT(ISTEXT(B33)),LEN(TRIM(B33))=0),OR(NOT(ISTEXT(F33)),LEN(TRIM(F33))=0),OR(NOT(ISTEXT(J33)),LEN(TRIM(J33))=0)),"Заповніть код, відділ, підсумок і роль",IF(OR(A33&lt;&gt;TRIM(A33),B33&lt;&gt;TRIM(B33),ISNUMBER(FIND("*",A33)),ISNUMBER(FIND("?",A33)),ISNUMBER(FIND("~",A33)),ISNUMBER(FIND("*",B33)),ISNUMBER(FIND("?",B33)),ISNUMBER(FIND("~",B33))),"Перевірте код і відділ",IF(COUNTIF($A$7:$A$806,"="&amp;A33)&gt;1,"Код повторюється",IF(COUNTIFS('Налаштування'!$I$7:$I$18,"="&amp;B33,'Налаштування'!$J$7:$J$18,"Готово")&lt;&gt;1,"Перевірте відділ",IF(NOT(OR(C33="Тижневий",C33="Місячний")),"Оберіть тип",IF(OR(NOT(ISNUMBER(D33)),NOT(ISNUMBER(E33))),"Вкажіть дати",IF(OR(OR(D33&lt;1,D33&gt;2958465,D33&lt;&gt;INT(D33)),OR(E33&lt;1,E33&gt;2958465,E33&lt;&gt;INT(E33)),D33&gt;E33),"Перевірте дати",IF(OR('Налаштування'!$C$4&lt;&gt;"Готово",E33&lt;DATE('Налаштування'!$B$4,1,1),D33&gt;DATE('Налаштування'!$B$4,12,31)),"Перевірте рік",IF(OR(AND(C33="Тижневий",E33-D33&lt;&gt;6),AND(C33="Місячний",OR(YEAR(D33)&lt;&gt;'Налаштування'!$B$4,DAY(D33)&lt;&gt;1,E33&lt;&gt;DATE(YEAR(D33),MONTH(D33)+1,0)))),"Перевірте період",IF(COUNTIFS($B$7:$B$806,"="&amp;B33,$C$7:$C$806,C33,$D$7:$D$806,"&lt;="&amp;E33,$E$7:$E$806,"&gt;="&amp;D33)&gt;1,"Періоди перетинаються","Поля заповнені")))))))))))</x:f>
      </x:c>
      <x:c r="L33" s="11"/>
    </x:row>
    <x:row r="34" ht="40" customHeight="1">
      <x:c r="A34" s="11"/>
      <x:c r="B34" s="11"/>
      <x:c r="C34" s="11"/>
      <x:c r="D34" s="23"/>
      <x:c r="E34" s="23"/>
      <x:c r="F34" s="11"/>
      <x:c r="G34" s="11"/>
      <x:c r="H34" s="11"/>
      <x:c r="I34" s="11"/>
      <x:c r="J34" s="11"/>
      <x:c r="K34" s="12" t="str">
        <x:f>IF(COUNTA(A34:J34,L34)=0,"",IF(OR(OR(NOT(ISTEXT(A34)),LEN(TRIM(A34))=0),OR(NOT(ISTEXT(B34)),LEN(TRIM(B34))=0),OR(NOT(ISTEXT(F34)),LEN(TRIM(F34))=0),OR(NOT(ISTEXT(J34)),LEN(TRIM(J34))=0)),"Заповніть код, відділ, підсумок і роль",IF(OR(A34&lt;&gt;TRIM(A34),B34&lt;&gt;TRIM(B34),ISNUMBER(FIND("*",A34)),ISNUMBER(FIND("?",A34)),ISNUMBER(FIND("~",A34)),ISNUMBER(FIND("*",B34)),ISNUMBER(FIND("?",B34)),ISNUMBER(FIND("~",B34))),"Перевірте код і відділ",IF(COUNTIF($A$7:$A$806,"="&amp;A34)&gt;1,"Код повторюється",IF(COUNTIFS('Налаштування'!$I$7:$I$18,"="&amp;B34,'Налаштування'!$J$7:$J$18,"Готово")&lt;&gt;1,"Перевірте відділ",IF(NOT(OR(C34="Тижневий",C34="Місячний")),"Оберіть тип",IF(OR(NOT(ISNUMBER(D34)),NOT(ISNUMBER(E34))),"Вкажіть дати",IF(OR(OR(D34&lt;1,D34&gt;2958465,D34&lt;&gt;INT(D34)),OR(E34&lt;1,E34&gt;2958465,E34&lt;&gt;INT(E34)),D34&gt;E34),"Перевірте дати",IF(OR('Налаштування'!$C$4&lt;&gt;"Готово",E34&lt;DATE('Налаштування'!$B$4,1,1),D34&gt;DATE('Налаштування'!$B$4,12,31)),"Перевірте рік",IF(OR(AND(C34="Тижневий",E34-D34&lt;&gt;6),AND(C34="Місячний",OR(YEAR(D34)&lt;&gt;'Налаштування'!$B$4,DAY(D34)&lt;&gt;1,E34&lt;&gt;DATE(YEAR(D34),MONTH(D34)+1,0)))),"Перевірте період",IF(COUNTIFS($B$7:$B$806,"="&amp;B34,$C$7:$C$806,C34,$D$7:$D$806,"&lt;="&amp;E34,$E$7:$E$806,"&gt;="&amp;D34)&gt;1,"Періоди перетинаються","Поля заповнені")))))))))))</x:f>
      </x:c>
      <x:c r="L34" s="11"/>
    </x:row>
    <x:row r="35" ht="40" customHeight="1">
      <x:c r="A35" s="11"/>
      <x:c r="B35" s="11"/>
      <x:c r="C35" s="11"/>
      <x:c r="D35" s="23"/>
      <x:c r="E35" s="23"/>
      <x:c r="F35" s="11"/>
      <x:c r="G35" s="11"/>
      <x:c r="H35" s="11"/>
      <x:c r="I35" s="11"/>
      <x:c r="J35" s="11"/>
      <x:c r="K35" s="12" t="str">
        <x:f>IF(COUNTA(A35:J35,L35)=0,"",IF(OR(OR(NOT(ISTEXT(A35)),LEN(TRIM(A35))=0),OR(NOT(ISTEXT(B35)),LEN(TRIM(B35))=0),OR(NOT(ISTEXT(F35)),LEN(TRIM(F35))=0),OR(NOT(ISTEXT(J35)),LEN(TRIM(J35))=0)),"Заповніть код, відділ, підсумок і роль",IF(OR(A35&lt;&gt;TRIM(A35),B35&lt;&gt;TRIM(B35),ISNUMBER(FIND("*",A35)),ISNUMBER(FIND("?",A35)),ISNUMBER(FIND("~",A35)),ISNUMBER(FIND("*",B35)),ISNUMBER(FIND("?",B35)),ISNUMBER(FIND("~",B35))),"Перевірте код і відділ",IF(COUNTIF($A$7:$A$806,"="&amp;A35)&gt;1,"Код повторюється",IF(COUNTIFS('Налаштування'!$I$7:$I$18,"="&amp;B35,'Налаштування'!$J$7:$J$18,"Готово")&lt;&gt;1,"Перевірте відділ",IF(NOT(OR(C35="Тижневий",C35="Місячний")),"Оберіть тип",IF(OR(NOT(ISNUMBER(D35)),NOT(ISNUMBER(E35))),"Вкажіть дати",IF(OR(OR(D35&lt;1,D35&gt;2958465,D35&lt;&gt;INT(D35)),OR(E35&lt;1,E35&gt;2958465,E35&lt;&gt;INT(E35)),D35&gt;E35),"Перевірте дати",IF(OR('Налаштування'!$C$4&lt;&gt;"Готово",E35&lt;DATE('Налаштування'!$B$4,1,1),D35&gt;DATE('Налаштування'!$B$4,12,31)),"Перевірте рік",IF(OR(AND(C35="Тижневий",E35-D35&lt;&gt;6),AND(C35="Місячний",OR(YEAR(D35)&lt;&gt;'Налаштування'!$B$4,DAY(D35)&lt;&gt;1,E35&lt;&gt;DATE(YEAR(D35),MONTH(D35)+1,0)))),"Перевірте період",IF(COUNTIFS($B$7:$B$806,"="&amp;B35,$C$7:$C$806,C35,$D$7:$D$806,"&lt;="&amp;E35,$E$7:$E$806,"&gt;="&amp;D35)&gt;1,"Періоди перетинаються","Поля заповнені")))))))))))</x:f>
      </x:c>
      <x:c r="L35" s="11"/>
    </x:row>
    <x:row r="36" ht="40" customHeight="1">
      <x:c r="A36" s="11"/>
      <x:c r="B36" s="11"/>
      <x:c r="C36" s="11"/>
      <x:c r="D36" s="23"/>
      <x:c r="E36" s="23"/>
      <x:c r="F36" s="11"/>
      <x:c r="G36" s="11"/>
      <x:c r="H36" s="11"/>
      <x:c r="I36" s="11"/>
      <x:c r="J36" s="11"/>
      <x:c r="K36" s="12" t="str">
        <x:f>IF(COUNTA(A36:J36,L36)=0,"",IF(OR(OR(NOT(ISTEXT(A36)),LEN(TRIM(A36))=0),OR(NOT(ISTEXT(B36)),LEN(TRIM(B36))=0),OR(NOT(ISTEXT(F36)),LEN(TRIM(F36))=0),OR(NOT(ISTEXT(J36)),LEN(TRIM(J36))=0)),"Заповніть код, відділ, підсумок і роль",IF(OR(A36&lt;&gt;TRIM(A36),B36&lt;&gt;TRIM(B36),ISNUMBER(FIND("*",A36)),ISNUMBER(FIND("?",A36)),ISNUMBER(FIND("~",A36)),ISNUMBER(FIND("*",B36)),ISNUMBER(FIND("?",B36)),ISNUMBER(FIND("~",B36))),"Перевірте код і відділ",IF(COUNTIF($A$7:$A$806,"="&amp;A36)&gt;1,"Код повторюється",IF(COUNTIFS('Налаштування'!$I$7:$I$18,"="&amp;B36,'Налаштування'!$J$7:$J$18,"Готово")&lt;&gt;1,"Перевірте відділ",IF(NOT(OR(C36="Тижневий",C36="Місячний")),"Оберіть тип",IF(OR(NOT(ISNUMBER(D36)),NOT(ISNUMBER(E36))),"Вкажіть дати",IF(OR(OR(D36&lt;1,D36&gt;2958465,D36&lt;&gt;INT(D36)),OR(E36&lt;1,E36&gt;2958465,E36&lt;&gt;INT(E36)),D36&gt;E36),"Перевірте дати",IF(OR('Налаштування'!$C$4&lt;&gt;"Готово",E36&lt;DATE('Налаштування'!$B$4,1,1),D36&gt;DATE('Налаштування'!$B$4,12,31)),"Перевірте рік",IF(OR(AND(C36="Тижневий",E36-D36&lt;&gt;6),AND(C36="Місячний",OR(YEAR(D36)&lt;&gt;'Налаштування'!$B$4,DAY(D36)&lt;&gt;1,E36&lt;&gt;DATE(YEAR(D36),MONTH(D36)+1,0)))),"Перевірте період",IF(COUNTIFS($B$7:$B$806,"="&amp;B36,$C$7:$C$806,C36,$D$7:$D$806,"&lt;="&amp;E36,$E$7:$E$806,"&gt;="&amp;D36)&gt;1,"Періоди перетинаються","Поля заповнені")))))))))))</x:f>
      </x:c>
      <x:c r="L36" s="11"/>
    </x:row>
    <x:row r="37" ht="40" customHeight="1">
      <x:c r="A37" s="11"/>
      <x:c r="B37" s="11"/>
      <x:c r="C37" s="11"/>
      <x:c r="D37" s="23"/>
      <x:c r="E37" s="23"/>
      <x:c r="F37" s="11"/>
      <x:c r="G37" s="11"/>
      <x:c r="H37" s="11"/>
      <x:c r="I37" s="11"/>
      <x:c r="J37" s="11"/>
      <x:c r="K37" s="12" t="str">
        <x:f>IF(COUNTA(A37:J37,L37)=0,"",IF(OR(OR(NOT(ISTEXT(A37)),LEN(TRIM(A37))=0),OR(NOT(ISTEXT(B37)),LEN(TRIM(B37))=0),OR(NOT(ISTEXT(F37)),LEN(TRIM(F37))=0),OR(NOT(ISTEXT(J37)),LEN(TRIM(J37))=0)),"Заповніть код, відділ, підсумок і роль",IF(OR(A37&lt;&gt;TRIM(A37),B37&lt;&gt;TRIM(B37),ISNUMBER(FIND("*",A37)),ISNUMBER(FIND("?",A37)),ISNUMBER(FIND("~",A37)),ISNUMBER(FIND("*",B37)),ISNUMBER(FIND("?",B37)),ISNUMBER(FIND("~",B37))),"Перевірте код і відділ",IF(COUNTIF($A$7:$A$806,"="&amp;A37)&gt;1,"Код повторюється",IF(COUNTIFS('Налаштування'!$I$7:$I$18,"="&amp;B37,'Налаштування'!$J$7:$J$18,"Готово")&lt;&gt;1,"Перевірте відділ",IF(NOT(OR(C37="Тижневий",C37="Місячний")),"Оберіть тип",IF(OR(NOT(ISNUMBER(D37)),NOT(ISNUMBER(E37))),"Вкажіть дати",IF(OR(OR(D37&lt;1,D37&gt;2958465,D37&lt;&gt;INT(D37)),OR(E37&lt;1,E37&gt;2958465,E37&lt;&gt;INT(E37)),D37&gt;E37),"Перевірте дати",IF(OR('Налаштування'!$C$4&lt;&gt;"Готово",E37&lt;DATE('Налаштування'!$B$4,1,1),D37&gt;DATE('Налаштування'!$B$4,12,31)),"Перевірте рік",IF(OR(AND(C37="Тижневий",E37-D37&lt;&gt;6),AND(C37="Місячний",OR(YEAR(D37)&lt;&gt;'Налаштування'!$B$4,DAY(D37)&lt;&gt;1,E37&lt;&gt;DATE(YEAR(D37),MONTH(D37)+1,0)))),"Перевірте період",IF(COUNTIFS($B$7:$B$806,"="&amp;B37,$C$7:$C$806,C37,$D$7:$D$806,"&lt;="&amp;E37,$E$7:$E$806,"&gt;="&amp;D37)&gt;1,"Періоди перетинаються","Поля заповнені")))))))))))</x:f>
      </x:c>
      <x:c r="L37" s="11"/>
    </x:row>
    <x:row r="38" ht="40" customHeight="1">
      <x:c r="A38" s="11"/>
      <x:c r="B38" s="11"/>
      <x:c r="C38" s="11"/>
      <x:c r="D38" s="23"/>
      <x:c r="E38" s="23"/>
      <x:c r="F38" s="11"/>
      <x:c r="G38" s="11"/>
      <x:c r="H38" s="11"/>
      <x:c r="I38" s="11"/>
      <x:c r="J38" s="11"/>
      <x:c r="K38" s="12" t="str">
        <x:f>IF(COUNTA(A38:J38,L38)=0,"",IF(OR(OR(NOT(ISTEXT(A38)),LEN(TRIM(A38))=0),OR(NOT(ISTEXT(B38)),LEN(TRIM(B38))=0),OR(NOT(ISTEXT(F38)),LEN(TRIM(F38))=0),OR(NOT(ISTEXT(J38)),LEN(TRIM(J38))=0)),"Заповніть код, відділ, підсумок і роль",IF(OR(A38&lt;&gt;TRIM(A38),B38&lt;&gt;TRIM(B38),ISNUMBER(FIND("*",A38)),ISNUMBER(FIND("?",A38)),ISNUMBER(FIND("~",A38)),ISNUMBER(FIND("*",B38)),ISNUMBER(FIND("?",B38)),ISNUMBER(FIND("~",B38))),"Перевірте код і відділ",IF(COUNTIF($A$7:$A$806,"="&amp;A38)&gt;1,"Код повторюється",IF(COUNTIFS('Налаштування'!$I$7:$I$18,"="&amp;B38,'Налаштування'!$J$7:$J$18,"Готово")&lt;&gt;1,"Перевірте відділ",IF(NOT(OR(C38="Тижневий",C38="Місячний")),"Оберіть тип",IF(OR(NOT(ISNUMBER(D38)),NOT(ISNUMBER(E38))),"Вкажіть дати",IF(OR(OR(D38&lt;1,D38&gt;2958465,D38&lt;&gt;INT(D38)),OR(E38&lt;1,E38&gt;2958465,E38&lt;&gt;INT(E38)),D38&gt;E38),"Перевірте дати",IF(OR('Налаштування'!$C$4&lt;&gt;"Готово",E38&lt;DATE('Налаштування'!$B$4,1,1),D38&gt;DATE('Налаштування'!$B$4,12,31)),"Перевірте рік",IF(OR(AND(C38="Тижневий",E38-D38&lt;&gt;6),AND(C38="Місячний",OR(YEAR(D38)&lt;&gt;'Налаштування'!$B$4,DAY(D38)&lt;&gt;1,E38&lt;&gt;DATE(YEAR(D38),MONTH(D38)+1,0)))),"Перевірте період",IF(COUNTIFS($B$7:$B$806,"="&amp;B38,$C$7:$C$806,C38,$D$7:$D$806,"&lt;="&amp;E38,$E$7:$E$806,"&gt;="&amp;D38)&gt;1,"Періоди перетинаються","Поля заповнені")))))))))))</x:f>
      </x:c>
      <x:c r="L38" s="11"/>
    </x:row>
    <x:row r="39" ht="40" customHeight="1">
      <x:c r="A39" s="11"/>
      <x:c r="B39" s="11"/>
      <x:c r="C39" s="11"/>
      <x:c r="D39" s="23"/>
      <x:c r="E39" s="23"/>
      <x:c r="F39" s="11"/>
      <x:c r="G39" s="11"/>
      <x:c r="H39" s="11"/>
      <x:c r="I39" s="11"/>
      <x:c r="J39" s="11"/>
      <x:c r="K39" s="12" t="str">
        <x:f>IF(COUNTA(A39:J39,L39)=0,"",IF(OR(OR(NOT(ISTEXT(A39)),LEN(TRIM(A39))=0),OR(NOT(ISTEXT(B39)),LEN(TRIM(B39))=0),OR(NOT(ISTEXT(F39)),LEN(TRIM(F39))=0),OR(NOT(ISTEXT(J39)),LEN(TRIM(J39))=0)),"Заповніть код, відділ, підсумок і роль",IF(OR(A39&lt;&gt;TRIM(A39),B39&lt;&gt;TRIM(B39),ISNUMBER(FIND("*",A39)),ISNUMBER(FIND("?",A39)),ISNUMBER(FIND("~",A39)),ISNUMBER(FIND("*",B39)),ISNUMBER(FIND("?",B39)),ISNUMBER(FIND("~",B39))),"Перевірте код і відділ",IF(COUNTIF($A$7:$A$806,"="&amp;A39)&gt;1,"Код повторюється",IF(COUNTIFS('Налаштування'!$I$7:$I$18,"="&amp;B39,'Налаштування'!$J$7:$J$18,"Готово")&lt;&gt;1,"Перевірте відділ",IF(NOT(OR(C39="Тижневий",C39="Місячний")),"Оберіть тип",IF(OR(NOT(ISNUMBER(D39)),NOT(ISNUMBER(E39))),"Вкажіть дати",IF(OR(OR(D39&lt;1,D39&gt;2958465,D39&lt;&gt;INT(D39)),OR(E39&lt;1,E39&gt;2958465,E39&lt;&gt;INT(E39)),D39&gt;E39),"Перевірте дати",IF(OR('Налаштування'!$C$4&lt;&gt;"Готово",E39&lt;DATE('Налаштування'!$B$4,1,1),D39&gt;DATE('Налаштування'!$B$4,12,31)),"Перевірте рік",IF(OR(AND(C39="Тижневий",E39-D39&lt;&gt;6),AND(C39="Місячний",OR(YEAR(D39)&lt;&gt;'Налаштування'!$B$4,DAY(D39)&lt;&gt;1,E39&lt;&gt;DATE(YEAR(D39),MONTH(D39)+1,0)))),"Перевірте період",IF(COUNTIFS($B$7:$B$806,"="&amp;B39,$C$7:$C$806,C39,$D$7:$D$806,"&lt;="&amp;E39,$E$7:$E$806,"&gt;="&amp;D39)&gt;1,"Періоди перетинаються","Поля заповнені")))))))))))</x:f>
      </x:c>
      <x:c r="L39" s="11"/>
    </x:row>
    <x:row r="40" ht="40" customHeight="1">
      <x:c r="A40" s="11"/>
      <x:c r="B40" s="11"/>
      <x:c r="C40" s="11"/>
      <x:c r="D40" s="23"/>
      <x:c r="E40" s="23"/>
      <x:c r="F40" s="11"/>
      <x:c r="G40" s="11"/>
      <x:c r="H40" s="11"/>
      <x:c r="I40" s="11"/>
      <x:c r="J40" s="11"/>
      <x:c r="K40" s="12" t="str">
        <x:f>IF(COUNTA(A40:J40,L40)=0,"",IF(OR(OR(NOT(ISTEXT(A40)),LEN(TRIM(A40))=0),OR(NOT(ISTEXT(B40)),LEN(TRIM(B40))=0),OR(NOT(ISTEXT(F40)),LEN(TRIM(F40))=0),OR(NOT(ISTEXT(J40)),LEN(TRIM(J40))=0)),"Заповніть код, відділ, підсумок і роль",IF(OR(A40&lt;&gt;TRIM(A40),B40&lt;&gt;TRIM(B40),ISNUMBER(FIND("*",A40)),ISNUMBER(FIND("?",A40)),ISNUMBER(FIND("~",A40)),ISNUMBER(FIND("*",B40)),ISNUMBER(FIND("?",B40)),ISNUMBER(FIND("~",B40))),"Перевірте код і відділ",IF(COUNTIF($A$7:$A$806,"="&amp;A40)&gt;1,"Код повторюється",IF(COUNTIFS('Налаштування'!$I$7:$I$18,"="&amp;B40,'Налаштування'!$J$7:$J$18,"Готово")&lt;&gt;1,"Перевірте відділ",IF(NOT(OR(C40="Тижневий",C40="Місячний")),"Оберіть тип",IF(OR(NOT(ISNUMBER(D40)),NOT(ISNUMBER(E40))),"Вкажіть дати",IF(OR(OR(D40&lt;1,D40&gt;2958465,D40&lt;&gt;INT(D40)),OR(E40&lt;1,E40&gt;2958465,E40&lt;&gt;INT(E40)),D40&gt;E40),"Перевірте дати",IF(OR('Налаштування'!$C$4&lt;&gt;"Готово",E40&lt;DATE('Налаштування'!$B$4,1,1),D40&gt;DATE('Налаштування'!$B$4,12,31)),"Перевірте рік",IF(OR(AND(C40="Тижневий",E40-D40&lt;&gt;6),AND(C40="Місячний",OR(YEAR(D40)&lt;&gt;'Налаштування'!$B$4,DAY(D40)&lt;&gt;1,E40&lt;&gt;DATE(YEAR(D40),MONTH(D40)+1,0)))),"Перевірте період",IF(COUNTIFS($B$7:$B$806,"="&amp;B40,$C$7:$C$806,C40,$D$7:$D$806,"&lt;="&amp;E40,$E$7:$E$806,"&gt;="&amp;D40)&gt;1,"Періоди перетинаються","Поля заповнені")))))))))))</x:f>
      </x:c>
      <x:c r="L40" s="11"/>
    </x:row>
    <x:row r="41" ht="40" customHeight="1">
      <x:c r="A41" s="11"/>
      <x:c r="B41" s="11"/>
      <x:c r="C41" s="11"/>
      <x:c r="D41" s="23"/>
      <x:c r="E41" s="23"/>
      <x:c r="F41" s="11"/>
      <x:c r="G41" s="11"/>
      <x:c r="H41" s="11"/>
      <x:c r="I41" s="11"/>
      <x:c r="J41" s="11"/>
      <x:c r="K41" s="12" t="str">
        <x:f>IF(COUNTA(A41:J41,L41)=0,"",IF(OR(OR(NOT(ISTEXT(A41)),LEN(TRIM(A41))=0),OR(NOT(ISTEXT(B41)),LEN(TRIM(B41))=0),OR(NOT(ISTEXT(F41)),LEN(TRIM(F41))=0),OR(NOT(ISTEXT(J41)),LEN(TRIM(J41))=0)),"Заповніть код, відділ, підсумок і роль",IF(OR(A41&lt;&gt;TRIM(A41),B41&lt;&gt;TRIM(B41),ISNUMBER(FIND("*",A41)),ISNUMBER(FIND("?",A41)),ISNUMBER(FIND("~",A41)),ISNUMBER(FIND("*",B41)),ISNUMBER(FIND("?",B41)),ISNUMBER(FIND("~",B41))),"Перевірте код і відділ",IF(COUNTIF($A$7:$A$806,"="&amp;A41)&gt;1,"Код повторюється",IF(COUNTIFS('Налаштування'!$I$7:$I$18,"="&amp;B41,'Налаштування'!$J$7:$J$18,"Готово")&lt;&gt;1,"Перевірте відділ",IF(NOT(OR(C41="Тижневий",C41="Місячний")),"Оберіть тип",IF(OR(NOT(ISNUMBER(D41)),NOT(ISNUMBER(E41))),"Вкажіть дати",IF(OR(OR(D41&lt;1,D41&gt;2958465,D41&lt;&gt;INT(D41)),OR(E41&lt;1,E41&gt;2958465,E41&lt;&gt;INT(E41)),D41&gt;E41),"Перевірте дати",IF(OR('Налаштування'!$C$4&lt;&gt;"Готово",E41&lt;DATE('Налаштування'!$B$4,1,1),D41&gt;DATE('Налаштування'!$B$4,12,31)),"Перевірте рік",IF(OR(AND(C41="Тижневий",E41-D41&lt;&gt;6),AND(C41="Місячний",OR(YEAR(D41)&lt;&gt;'Налаштування'!$B$4,DAY(D41)&lt;&gt;1,E41&lt;&gt;DATE(YEAR(D41),MONTH(D41)+1,0)))),"Перевірте період",IF(COUNTIFS($B$7:$B$806,"="&amp;B41,$C$7:$C$806,C41,$D$7:$D$806,"&lt;="&amp;E41,$E$7:$E$806,"&gt;="&amp;D41)&gt;1,"Періоди перетинаються","Поля заповнені")))))))))))</x:f>
      </x:c>
      <x:c r="L41" s="11"/>
    </x:row>
    <x:row r="42" ht="40" customHeight="1">
      <x:c r="A42" s="11"/>
      <x:c r="B42" s="11"/>
      <x:c r="C42" s="11"/>
      <x:c r="D42" s="23"/>
      <x:c r="E42" s="23"/>
      <x:c r="F42" s="11"/>
      <x:c r="G42" s="11"/>
      <x:c r="H42" s="11"/>
      <x:c r="I42" s="11"/>
      <x:c r="J42" s="11"/>
      <x:c r="K42" s="12" t="str">
        <x:f>IF(COUNTA(A42:J42,L42)=0,"",IF(OR(OR(NOT(ISTEXT(A42)),LEN(TRIM(A42))=0),OR(NOT(ISTEXT(B42)),LEN(TRIM(B42))=0),OR(NOT(ISTEXT(F42)),LEN(TRIM(F42))=0),OR(NOT(ISTEXT(J42)),LEN(TRIM(J42))=0)),"Заповніть код, відділ, підсумок і роль",IF(OR(A42&lt;&gt;TRIM(A42),B42&lt;&gt;TRIM(B42),ISNUMBER(FIND("*",A42)),ISNUMBER(FIND("?",A42)),ISNUMBER(FIND("~",A42)),ISNUMBER(FIND("*",B42)),ISNUMBER(FIND("?",B42)),ISNUMBER(FIND("~",B42))),"Перевірте код і відділ",IF(COUNTIF($A$7:$A$806,"="&amp;A42)&gt;1,"Код повторюється",IF(COUNTIFS('Налаштування'!$I$7:$I$18,"="&amp;B42,'Налаштування'!$J$7:$J$18,"Готово")&lt;&gt;1,"Перевірте відділ",IF(NOT(OR(C42="Тижневий",C42="Місячний")),"Оберіть тип",IF(OR(NOT(ISNUMBER(D42)),NOT(ISNUMBER(E42))),"Вкажіть дати",IF(OR(OR(D42&lt;1,D42&gt;2958465,D42&lt;&gt;INT(D42)),OR(E42&lt;1,E42&gt;2958465,E42&lt;&gt;INT(E42)),D42&gt;E42),"Перевірте дати",IF(OR('Налаштування'!$C$4&lt;&gt;"Готово",E42&lt;DATE('Налаштування'!$B$4,1,1),D42&gt;DATE('Налаштування'!$B$4,12,31)),"Перевірте рік",IF(OR(AND(C42="Тижневий",E42-D42&lt;&gt;6),AND(C42="Місячний",OR(YEAR(D42)&lt;&gt;'Налаштування'!$B$4,DAY(D42)&lt;&gt;1,E42&lt;&gt;DATE(YEAR(D42),MONTH(D42)+1,0)))),"Перевірте період",IF(COUNTIFS($B$7:$B$806,"="&amp;B42,$C$7:$C$806,C42,$D$7:$D$806,"&lt;="&amp;E42,$E$7:$E$806,"&gt;="&amp;D42)&gt;1,"Періоди перетинаються","Поля заповнені")))))))))))</x:f>
      </x:c>
      <x:c r="L42" s="11"/>
    </x:row>
    <x:row r="43" ht="40" customHeight="1">
      <x:c r="A43" s="11"/>
      <x:c r="B43" s="11"/>
      <x:c r="C43" s="11"/>
      <x:c r="D43" s="23"/>
      <x:c r="E43" s="23"/>
      <x:c r="F43" s="11"/>
      <x:c r="G43" s="11"/>
      <x:c r="H43" s="11"/>
      <x:c r="I43" s="11"/>
      <x:c r="J43" s="11"/>
      <x:c r="K43" s="12" t="str">
        <x:f>IF(COUNTA(A43:J43,L43)=0,"",IF(OR(OR(NOT(ISTEXT(A43)),LEN(TRIM(A43))=0),OR(NOT(ISTEXT(B43)),LEN(TRIM(B43))=0),OR(NOT(ISTEXT(F43)),LEN(TRIM(F43))=0),OR(NOT(ISTEXT(J43)),LEN(TRIM(J43))=0)),"Заповніть код, відділ, підсумок і роль",IF(OR(A43&lt;&gt;TRIM(A43),B43&lt;&gt;TRIM(B43),ISNUMBER(FIND("*",A43)),ISNUMBER(FIND("?",A43)),ISNUMBER(FIND("~",A43)),ISNUMBER(FIND("*",B43)),ISNUMBER(FIND("?",B43)),ISNUMBER(FIND("~",B43))),"Перевірте код і відділ",IF(COUNTIF($A$7:$A$806,"="&amp;A43)&gt;1,"Код повторюється",IF(COUNTIFS('Налаштування'!$I$7:$I$18,"="&amp;B43,'Налаштування'!$J$7:$J$18,"Готово")&lt;&gt;1,"Перевірте відділ",IF(NOT(OR(C43="Тижневий",C43="Місячний")),"Оберіть тип",IF(OR(NOT(ISNUMBER(D43)),NOT(ISNUMBER(E43))),"Вкажіть дати",IF(OR(OR(D43&lt;1,D43&gt;2958465,D43&lt;&gt;INT(D43)),OR(E43&lt;1,E43&gt;2958465,E43&lt;&gt;INT(E43)),D43&gt;E43),"Перевірте дати",IF(OR('Налаштування'!$C$4&lt;&gt;"Готово",E43&lt;DATE('Налаштування'!$B$4,1,1),D43&gt;DATE('Налаштування'!$B$4,12,31)),"Перевірте рік",IF(OR(AND(C43="Тижневий",E43-D43&lt;&gt;6),AND(C43="Місячний",OR(YEAR(D43)&lt;&gt;'Налаштування'!$B$4,DAY(D43)&lt;&gt;1,E43&lt;&gt;DATE(YEAR(D43),MONTH(D43)+1,0)))),"Перевірте період",IF(COUNTIFS($B$7:$B$806,"="&amp;B43,$C$7:$C$806,C43,$D$7:$D$806,"&lt;="&amp;E43,$E$7:$E$806,"&gt;="&amp;D43)&gt;1,"Періоди перетинаються","Поля заповнені")))))))))))</x:f>
      </x:c>
      <x:c r="L43" s="11"/>
    </x:row>
    <x:row r="44" ht="40" customHeight="1">
      <x:c r="A44" s="11"/>
      <x:c r="B44" s="11"/>
      <x:c r="C44" s="11"/>
      <x:c r="D44" s="23"/>
      <x:c r="E44" s="23"/>
      <x:c r="F44" s="11"/>
      <x:c r="G44" s="11"/>
      <x:c r="H44" s="11"/>
      <x:c r="I44" s="11"/>
      <x:c r="J44" s="11"/>
      <x:c r="K44" s="12" t="str">
        <x:f>IF(COUNTA(A44:J44,L44)=0,"",IF(OR(OR(NOT(ISTEXT(A44)),LEN(TRIM(A44))=0),OR(NOT(ISTEXT(B44)),LEN(TRIM(B44))=0),OR(NOT(ISTEXT(F44)),LEN(TRIM(F44))=0),OR(NOT(ISTEXT(J44)),LEN(TRIM(J44))=0)),"Заповніть код, відділ, підсумок і роль",IF(OR(A44&lt;&gt;TRIM(A44),B44&lt;&gt;TRIM(B44),ISNUMBER(FIND("*",A44)),ISNUMBER(FIND("?",A44)),ISNUMBER(FIND("~",A44)),ISNUMBER(FIND("*",B44)),ISNUMBER(FIND("?",B44)),ISNUMBER(FIND("~",B44))),"Перевірте код і відділ",IF(COUNTIF($A$7:$A$806,"="&amp;A44)&gt;1,"Код повторюється",IF(COUNTIFS('Налаштування'!$I$7:$I$18,"="&amp;B44,'Налаштування'!$J$7:$J$18,"Готово")&lt;&gt;1,"Перевірте відділ",IF(NOT(OR(C44="Тижневий",C44="Місячний")),"Оберіть тип",IF(OR(NOT(ISNUMBER(D44)),NOT(ISNUMBER(E44))),"Вкажіть дати",IF(OR(OR(D44&lt;1,D44&gt;2958465,D44&lt;&gt;INT(D44)),OR(E44&lt;1,E44&gt;2958465,E44&lt;&gt;INT(E44)),D44&gt;E44),"Перевірте дати",IF(OR('Налаштування'!$C$4&lt;&gt;"Готово",E44&lt;DATE('Налаштування'!$B$4,1,1),D44&gt;DATE('Налаштування'!$B$4,12,31)),"Перевірте рік",IF(OR(AND(C44="Тижневий",E44-D44&lt;&gt;6),AND(C44="Місячний",OR(YEAR(D44)&lt;&gt;'Налаштування'!$B$4,DAY(D44)&lt;&gt;1,E44&lt;&gt;DATE(YEAR(D44),MONTH(D44)+1,0)))),"Перевірте період",IF(COUNTIFS($B$7:$B$806,"="&amp;B44,$C$7:$C$806,C44,$D$7:$D$806,"&lt;="&amp;E44,$E$7:$E$806,"&gt;="&amp;D44)&gt;1,"Періоди перетинаються","Поля заповнені")))))))))))</x:f>
      </x:c>
      <x:c r="L44" s="11"/>
    </x:row>
    <x:row r="45" ht="40" customHeight="1">
      <x:c r="A45" s="11"/>
      <x:c r="B45" s="11"/>
      <x:c r="C45" s="11"/>
      <x:c r="D45" s="23"/>
      <x:c r="E45" s="23"/>
      <x:c r="F45" s="11"/>
      <x:c r="G45" s="11"/>
      <x:c r="H45" s="11"/>
      <x:c r="I45" s="11"/>
      <x:c r="J45" s="11"/>
      <x:c r="K45" s="12" t="str">
        <x:f>IF(COUNTA(A45:J45,L45)=0,"",IF(OR(OR(NOT(ISTEXT(A45)),LEN(TRIM(A45))=0),OR(NOT(ISTEXT(B45)),LEN(TRIM(B45))=0),OR(NOT(ISTEXT(F45)),LEN(TRIM(F45))=0),OR(NOT(ISTEXT(J45)),LEN(TRIM(J45))=0)),"Заповніть код, відділ, підсумок і роль",IF(OR(A45&lt;&gt;TRIM(A45),B45&lt;&gt;TRIM(B45),ISNUMBER(FIND("*",A45)),ISNUMBER(FIND("?",A45)),ISNUMBER(FIND("~",A45)),ISNUMBER(FIND("*",B45)),ISNUMBER(FIND("?",B45)),ISNUMBER(FIND("~",B45))),"Перевірте код і відділ",IF(COUNTIF($A$7:$A$806,"="&amp;A45)&gt;1,"Код повторюється",IF(COUNTIFS('Налаштування'!$I$7:$I$18,"="&amp;B45,'Налаштування'!$J$7:$J$18,"Готово")&lt;&gt;1,"Перевірте відділ",IF(NOT(OR(C45="Тижневий",C45="Місячний")),"Оберіть тип",IF(OR(NOT(ISNUMBER(D45)),NOT(ISNUMBER(E45))),"Вкажіть дати",IF(OR(OR(D45&lt;1,D45&gt;2958465,D45&lt;&gt;INT(D45)),OR(E45&lt;1,E45&gt;2958465,E45&lt;&gt;INT(E45)),D45&gt;E45),"Перевірте дати",IF(OR('Налаштування'!$C$4&lt;&gt;"Готово",E45&lt;DATE('Налаштування'!$B$4,1,1),D45&gt;DATE('Налаштування'!$B$4,12,31)),"Перевірте рік",IF(OR(AND(C45="Тижневий",E45-D45&lt;&gt;6),AND(C45="Місячний",OR(YEAR(D45)&lt;&gt;'Налаштування'!$B$4,DAY(D45)&lt;&gt;1,E45&lt;&gt;DATE(YEAR(D45),MONTH(D45)+1,0)))),"Перевірте період",IF(COUNTIFS($B$7:$B$806,"="&amp;B45,$C$7:$C$806,C45,$D$7:$D$806,"&lt;="&amp;E45,$E$7:$E$806,"&gt;="&amp;D45)&gt;1,"Періоди перетинаються","Поля заповнені")))))))))))</x:f>
      </x:c>
      <x:c r="L45" s="11"/>
    </x:row>
    <x:row r="46" ht="40" customHeight="1">
      <x:c r="A46" s="11"/>
      <x:c r="B46" s="11"/>
      <x:c r="C46" s="11"/>
      <x:c r="D46" s="23"/>
      <x:c r="E46" s="23"/>
      <x:c r="F46" s="11"/>
      <x:c r="G46" s="11"/>
      <x:c r="H46" s="11"/>
      <x:c r="I46" s="11"/>
      <x:c r="J46" s="11"/>
      <x:c r="K46" s="12" t="str">
        <x:f>IF(COUNTA(A46:J46,L46)=0,"",IF(OR(OR(NOT(ISTEXT(A46)),LEN(TRIM(A46))=0),OR(NOT(ISTEXT(B46)),LEN(TRIM(B46))=0),OR(NOT(ISTEXT(F46)),LEN(TRIM(F46))=0),OR(NOT(ISTEXT(J46)),LEN(TRIM(J46))=0)),"Заповніть код, відділ, підсумок і роль",IF(OR(A46&lt;&gt;TRIM(A46),B46&lt;&gt;TRIM(B46),ISNUMBER(FIND("*",A46)),ISNUMBER(FIND("?",A46)),ISNUMBER(FIND("~",A46)),ISNUMBER(FIND("*",B46)),ISNUMBER(FIND("?",B46)),ISNUMBER(FIND("~",B46))),"Перевірте код і відділ",IF(COUNTIF($A$7:$A$806,"="&amp;A46)&gt;1,"Код повторюється",IF(COUNTIFS('Налаштування'!$I$7:$I$18,"="&amp;B46,'Налаштування'!$J$7:$J$18,"Готово")&lt;&gt;1,"Перевірте відділ",IF(NOT(OR(C46="Тижневий",C46="Місячний")),"Оберіть тип",IF(OR(NOT(ISNUMBER(D46)),NOT(ISNUMBER(E46))),"Вкажіть дати",IF(OR(OR(D46&lt;1,D46&gt;2958465,D46&lt;&gt;INT(D46)),OR(E46&lt;1,E46&gt;2958465,E46&lt;&gt;INT(E46)),D46&gt;E46),"Перевірте дати",IF(OR('Налаштування'!$C$4&lt;&gt;"Готово",E46&lt;DATE('Налаштування'!$B$4,1,1),D46&gt;DATE('Налаштування'!$B$4,12,31)),"Перевірте рік",IF(OR(AND(C46="Тижневий",E46-D46&lt;&gt;6),AND(C46="Місячний",OR(YEAR(D46)&lt;&gt;'Налаштування'!$B$4,DAY(D46)&lt;&gt;1,E46&lt;&gt;DATE(YEAR(D46),MONTH(D46)+1,0)))),"Перевірте період",IF(COUNTIFS($B$7:$B$806,"="&amp;B46,$C$7:$C$806,C46,$D$7:$D$806,"&lt;="&amp;E46,$E$7:$E$806,"&gt;="&amp;D46)&gt;1,"Періоди перетинаються","Поля заповнені")))))))))))</x:f>
      </x:c>
      <x:c r="L46" s="11"/>
    </x:row>
    <x:row r="47" ht="40" customHeight="1">
      <x:c r="A47" s="11"/>
      <x:c r="B47" s="11"/>
      <x:c r="C47" s="11"/>
      <x:c r="D47" s="23"/>
      <x:c r="E47" s="23"/>
      <x:c r="F47" s="11"/>
      <x:c r="G47" s="11"/>
      <x:c r="H47" s="11"/>
      <x:c r="I47" s="11"/>
      <x:c r="J47" s="11"/>
      <x:c r="K47" s="12" t="str">
        <x:f>IF(COUNTA(A47:J47,L47)=0,"",IF(OR(OR(NOT(ISTEXT(A47)),LEN(TRIM(A47))=0),OR(NOT(ISTEXT(B47)),LEN(TRIM(B47))=0),OR(NOT(ISTEXT(F47)),LEN(TRIM(F47))=0),OR(NOT(ISTEXT(J47)),LEN(TRIM(J47))=0)),"Заповніть код, відділ, підсумок і роль",IF(OR(A47&lt;&gt;TRIM(A47),B47&lt;&gt;TRIM(B47),ISNUMBER(FIND("*",A47)),ISNUMBER(FIND("?",A47)),ISNUMBER(FIND("~",A47)),ISNUMBER(FIND("*",B47)),ISNUMBER(FIND("?",B47)),ISNUMBER(FIND("~",B47))),"Перевірте код і відділ",IF(COUNTIF($A$7:$A$806,"="&amp;A47)&gt;1,"Код повторюється",IF(COUNTIFS('Налаштування'!$I$7:$I$18,"="&amp;B47,'Налаштування'!$J$7:$J$18,"Готово")&lt;&gt;1,"Перевірте відділ",IF(NOT(OR(C47="Тижневий",C47="Місячний")),"Оберіть тип",IF(OR(NOT(ISNUMBER(D47)),NOT(ISNUMBER(E47))),"Вкажіть дати",IF(OR(OR(D47&lt;1,D47&gt;2958465,D47&lt;&gt;INT(D47)),OR(E47&lt;1,E47&gt;2958465,E47&lt;&gt;INT(E47)),D47&gt;E47),"Перевірте дати",IF(OR('Налаштування'!$C$4&lt;&gt;"Готово",E47&lt;DATE('Налаштування'!$B$4,1,1),D47&gt;DATE('Налаштування'!$B$4,12,31)),"Перевірте рік",IF(OR(AND(C47="Тижневий",E47-D47&lt;&gt;6),AND(C47="Місячний",OR(YEAR(D47)&lt;&gt;'Налаштування'!$B$4,DAY(D47)&lt;&gt;1,E47&lt;&gt;DATE(YEAR(D47),MONTH(D47)+1,0)))),"Перевірте період",IF(COUNTIFS($B$7:$B$806,"="&amp;B47,$C$7:$C$806,C47,$D$7:$D$806,"&lt;="&amp;E47,$E$7:$E$806,"&gt;="&amp;D47)&gt;1,"Періоди перетинаються","Поля заповнені")))))))))))</x:f>
      </x:c>
      <x:c r="L47" s="11"/>
    </x:row>
    <x:row r="48" ht="40" customHeight="1">
      <x:c r="A48" s="11"/>
      <x:c r="B48" s="11"/>
      <x:c r="C48" s="11"/>
      <x:c r="D48" s="23"/>
      <x:c r="E48" s="23"/>
      <x:c r="F48" s="11"/>
      <x:c r="G48" s="11"/>
      <x:c r="H48" s="11"/>
      <x:c r="I48" s="11"/>
      <x:c r="J48" s="11"/>
      <x:c r="K48" s="12" t="str">
        <x:f>IF(COUNTA(A48:J48,L48)=0,"",IF(OR(OR(NOT(ISTEXT(A48)),LEN(TRIM(A48))=0),OR(NOT(ISTEXT(B48)),LEN(TRIM(B48))=0),OR(NOT(ISTEXT(F48)),LEN(TRIM(F48))=0),OR(NOT(ISTEXT(J48)),LEN(TRIM(J48))=0)),"Заповніть код, відділ, підсумок і роль",IF(OR(A48&lt;&gt;TRIM(A48),B48&lt;&gt;TRIM(B48),ISNUMBER(FIND("*",A48)),ISNUMBER(FIND("?",A48)),ISNUMBER(FIND("~",A48)),ISNUMBER(FIND("*",B48)),ISNUMBER(FIND("?",B48)),ISNUMBER(FIND("~",B48))),"Перевірте код і відділ",IF(COUNTIF($A$7:$A$806,"="&amp;A48)&gt;1,"Код повторюється",IF(COUNTIFS('Налаштування'!$I$7:$I$18,"="&amp;B48,'Налаштування'!$J$7:$J$18,"Готово")&lt;&gt;1,"Перевірте відділ",IF(NOT(OR(C48="Тижневий",C48="Місячний")),"Оберіть тип",IF(OR(NOT(ISNUMBER(D48)),NOT(ISNUMBER(E48))),"Вкажіть дати",IF(OR(OR(D48&lt;1,D48&gt;2958465,D48&lt;&gt;INT(D48)),OR(E48&lt;1,E48&gt;2958465,E48&lt;&gt;INT(E48)),D48&gt;E48),"Перевірте дати",IF(OR('Налаштування'!$C$4&lt;&gt;"Готово",E48&lt;DATE('Налаштування'!$B$4,1,1),D48&gt;DATE('Налаштування'!$B$4,12,31)),"Перевірте рік",IF(OR(AND(C48="Тижневий",E48-D48&lt;&gt;6),AND(C48="Місячний",OR(YEAR(D48)&lt;&gt;'Налаштування'!$B$4,DAY(D48)&lt;&gt;1,E48&lt;&gt;DATE(YEAR(D48),MONTH(D48)+1,0)))),"Перевірте період",IF(COUNTIFS($B$7:$B$806,"="&amp;B48,$C$7:$C$806,C48,$D$7:$D$806,"&lt;="&amp;E48,$E$7:$E$806,"&gt;="&amp;D48)&gt;1,"Періоди перетинаються","Поля заповнені")))))))))))</x:f>
      </x:c>
      <x:c r="L48" s="11"/>
    </x:row>
    <x:row r="49" ht="40" customHeight="1">
      <x:c r="A49" s="11"/>
      <x:c r="B49" s="11"/>
      <x:c r="C49" s="11"/>
      <x:c r="D49" s="23"/>
      <x:c r="E49" s="23"/>
      <x:c r="F49" s="11"/>
      <x:c r="G49" s="11"/>
      <x:c r="H49" s="11"/>
      <x:c r="I49" s="11"/>
      <x:c r="J49" s="11"/>
      <x:c r="K49" s="12" t="str">
        <x:f>IF(COUNTA(A49:J49,L49)=0,"",IF(OR(OR(NOT(ISTEXT(A49)),LEN(TRIM(A49))=0),OR(NOT(ISTEXT(B49)),LEN(TRIM(B49))=0),OR(NOT(ISTEXT(F49)),LEN(TRIM(F49))=0),OR(NOT(ISTEXT(J49)),LEN(TRIM(J49))=0)),"Заповніть код, відділ, підсумок і роль",IF(OR(A49&lt;&gt;TRIM(A49),B49&lt;&gt;TRIM(B49),ISNUMBER(FIND("*",A49)),ISNUMBER(FIND("?",A49)),ISNUMBER(FIND("~",A49)),ISNUMBER(FIND("*",B49)),ISNUMBER(FIND("?",B49)),ISNUMBER(FIND("~",B49))),"Перевірте код і відділ",IF(COUNTIF($A$7:$A$806,"="&amp;A49)&gt;1,"Код повторюється",IF(COUNTIFS('Налаштування'!$I$7:$I$18,"="&amp;B49,'Налаштування'!$J$7:$J$18,"Готово")&lt;&gt;1,"Перевірте відділ",IF(NOT(OR(C49="Тижневий",C49="Місячний")),"Оберіть тип",IF(OR(NOT(ISNUMBER(D49)),NOT(ISNUMBER(E49))),"Вкажіть дати",IF(OR(OR(D49&lt;1,D49&gt;2958465,D49&lt;&gt;INT(D49)),OR(E49&lt;1,E49&gt;2958465,E49&lt;&gt;INT(E49)),D49&gt;E49),"Перевірте дати",IF(OR('Налаштування'!$C$4&lt;&gt;"Готово",E49&lt;DATE('Налаштування'!$B$4,1,1),D49&gt;DATE('Налаштування'!$B$4,12,31)),"Перевірте рік",IF(OR(AND(C49="Тижневий",E49-D49&lt;&gt;6),AND(C49="Місячний",OR(YEAR(D49)&lt;&gt;'Налаштування'!$B$4,DAY(D49)&lt;&gt;1,E49&lt;&gt;DATE(YEAR(D49),MONTH(D49)+1,0)))),"Перевірте період",IF(COUNTIFS($B$7:$B$806,"="&amp;B49,$C$7:$C$806,C49,$D$7:$D$806,"&lt;="&amp;E49,$E$7:$E$806,"&gt;="&amp;D49)&gt;1,"Періоди перетинаються","Поля заповнені")))))))))))</x:f>
      </x:c>
      <x:c r="L49" s="11"/>
    </x:row>
    <x:row r="50" ht="40" customHeight="1">
      <x:c r="A50" s="11"/>
      <x:c r="B50" s="11"/>
      <x:c r="C50" s="11"/>
      <x:c r="D50" s="23"/>
      <x:c r="E50" s="23"/>
      <x:c r="F50" s="11"/>
      <x:c r="G50" s="11"/>
      <x:c r="H50" s="11"/>
      <x:c r="I50" s="11"/>
      <x:c r="J50" s="11"/>
      <x:c r="K50" s="12" t="str">
        <x:f>IF(COUNTA(A50:J50,L50)=0,"",IF(OR(OR(NOT(ISTEXT(A50)),LEN(TRIM(A50))=0),OR(NOT(ISTEXT(B50)),LEN(TRIM(B50))=0),OR(NOT(ISTEXT(F50)),LEN(TRIM(F50))=0),OR(NOT(ISTEXT(J50)),LEN(TRIM(J50))=0)),"Заповніть код, відділ, підсумок і роль",IF(OR(A50&lt;&gt;TRIM(A50),B50&lt;&gt;TRIM(B50),ISNUMBER(FIND("*",A50)),ISNUMBER(FIND("?",A50)),ISNUMBER(FIND("~",A50)),ISNUMBER(FIND("*",B50)),ISNUMBER(FIND("?",B50)),ISNUMBER(FIND("~",B50))),"Перевірте код і відділ",IF(COUNTIF($A$7:$A$806,"="&amp;A50)&gt;1,"Код повторюється",IF(COUNTIFS('Налаштування'!$I$7:$I$18,"="&amp;B50,'Налаштування'!$J$7:$J$18,"Готово")&lt;&gt;1,"Перевірте відділ",IF(NOT(OR(C50="Тижневий",C50="Місячний")),"Оберіть тип",IF(OR(NOT(ISNUMBER(D50)),NOT(ISNUMBER(E50))),"Вкажіть дати",IF(OR(OR(D50&lt;1,D50&gt;2958465,D50&lt;&gt;INT(D50)),OR(E50&lt;1,E50&gt;2958465,E50&lt;&gt;INT(E50)),D50&gt;E50),"Перевірте дати",IF(OR('Налаштування'!$C$4&lt;&gt;"Готово",E50&lt;DATE('Налаштування'!$B$4,1,1),D50&gt;DATE('Налаштування'!$B$4,12,31)),"Перевірте рік",IF(OR(AND(C50="Тижневий",E50-D50&lt;&gt;6),AND(C50="Місячний",OR(YEAR(D50)&lt;&gt;'Налаштування'!$B$4,DAY(D50)&lt;&gt;1,E50&lt;&gt;DATE(YEAR(D50),MONTH(D50)+1,0)))),"Перевірте період",IF(COUNTIFS($B$7:$B$806,"="&amp;B50,$C$7:$C$806,C50,$D$7:$D$806,"&lt;="&amp;E50,$E$7:$E$806,"&gt;="&amp;D50)&gt;1,"Періоди перетинаються","Поля заповнені")))))))))))</x:f>
      </x:c>
      <x:c r="L50" s="11"/>
    </x:row>
    <x:row r="51" ht="40" customHeight="1">
      <x:c r="A51" s="11"/>
      <x:c r="B51" s="11"/>
      <x:c r="C51" s="11"/>
      <x:c r="D51" s="23"/>
      <x:c r="E51" s="23"/>
      <x:c r="F51" s="11"/>
      <x:c r="G51" s="11"/>
      <x:c r="H51" s="11"/>
      <x:c r="I51" s="11"/>
      <x:c r="J51" s="11"/>
      <x:c r="K51" s="12" t="str">
        <x:f>IF(COUNTA(A51:J51,L51)=0,"",IF(OR(OR(NOT(ISTEXT(A51)),LEN(TRIM(A51))=0),OR(NOT(ISTEXT(B51)),LEN(TRIM(B51))=0),OR(NOT(ISTEXT(F51)),LEN(TRIM(F51))=0),OR(NOT(ISTEXT(J51)),LEN(TRIM(J51))=0)),"Заповніть код, відділ, підсумок і роль",IF(OR(A51&lt;&gt;TRIM(A51),B51&lt;&gt;TRIM(B51),ISNUMBER(FIND("*",A51)),ISNUMBER(FIND("?",A51)),ISNUMBER(FIND("~",A51)),ISNUMBER(FIND("*",B51)),ISNUMBER(FIND("?",B51)),ISNUMBER(FIND("~",B51))),"Перевірте код і відділ",IF(COUNTIF($A$7:$A$806,"="&amp;A51)&gt;1,"Код повторюється",IF(COUNTIFS('Налаштування'!$I$7:$I$18,"="&amp;B51,'Налаштування'!$J$7:$J$18,"Готово")&lt;&gt;1,"Перевірте відділ",IF(NOT(OR(C51="Тижневий",C51="Місячний")),"Оберіть тип",IF(OR(NOT(ISNUMBER(D51)),NOT(ISNUMBER(E51))),"Вкажіть дати",IF(OR(OR(D51&lt;1,D51&gt;2958465,D51&lt;&gt;INT(D51)),OR(E51&lt;1,E51&gt;2958465,E51&lt;&gt;INT(E51)),D51&gt;E51),"Перевірте дати",IF(OR('Налаштування'!$C$4&lt;&gt;"Готово",E51&lt;DATE('Налаштування'!$B$4,1,1),D51&gt;DATE('Налаштування'!$B$4,12,31)),"Перевірте рік",IF(OR(AND(C51="Тижневий",E51-D51&lt;&gt;6),AND(C51="Місячний",OR(YEAR(D51)&lt;&gt;'Налаштування'!$B$4,DAY(D51)&lt;&gt;1,E51&lt;&gt;DATE(YEAR(D51),MONTH(D51)+1,0)))),"Перевірте період",IF(COUNTIFS($B$7:$B$806,"="&amp;B51,$C$7:$C$806,C51,$D$7:$D$806,"&lt;="&amp;E51,$E$7:$E$806,"&gt;="&amp;D51)&gt;1,"Періоди перетинаються","Поля заповнені")))))))))))</x:f>
      </x:c>
      <x:c r="L51" s="11"/>
    </x:row>
    <x:row r="52" ht="40" customHeight="1">
      <x:c r="A52" s="11"/>
      <x:c r="B52" s="11"/>
      <x:c r="C52" s="11"/>
      <x:c r="D52" s="23"/>
      <x:c r="E52" s="23"/>
      <x:c r="F52" s="11"/>
      <x:c r="G52" s="11"/>
      <x:c r="H52" s="11"/>
      <x:c r="I52" s="11"/>
      <x:c r="J52" s="11"/>
      <x:c r="K52" s="12" t="str">
        <x:f>IF(COUNTA(A52:J52,L52)=0,"",IF(OR(OR(NOT(ISTEXT(A52)),LEN(TRIM(A52))=0),OR(NOT(ISTEXT(B52)),LEN(TRIM(B52))=0),OR(NOT(ISTEXT(F52)),LEN(TRIM(F52))=0),OR(NOT(ISTEXT(J52)),LEN(TRIM(J52))=0)),"Заповніть код, відділ, підсумок і роль",IF(OR(A52&lt;&gt;TRIM(A52),B52&lt;&gt;TRIM(B52),ISNUMBER(FIND("*",A52)),ISNUMBER(FIND("?",A52)),ISNUMBER(FIND("~",A52)),ISNUMBER(FIND("*",B52)),ISNUMBER(FIND("?",B52)),ISNUMBER(FIND("~",B52))),"Перевірте код і відділ",IF(COUNTIF($A$7:$A$806,"="&amp;A52)&gt;1,"Код повторюється",IF(COUNTIFS('Налаштування'!$I$7:$I$18,"="&amp;B52,'Налаштування'!$J$7:$J$18,"Готово")&lt;&gt;1,"Перевірте відділ",IF(NOT(OR(C52="Тижневий",C52="Місячний")),"Оберіть тип",IF(OR(NOT(ISNUMBER(D52)),NOT(ISNUMBER(E52))),"Вкажіть дати",IF(OR(OR(D52&lt;1,D52&gt;2958465,D52&lt;&gt;INT(D52)),OR(E52&lt;1,E52&gt;2958465,E52&lt;&gt;INT(E52)),D52&gt;E52),"Перевірте дати",IF(OR('Налаштування'!$C$4&lt;&gt;"Готово",E52&lt;DATE('Налаштування'!$B$4,1,1),D52&gt;DATE('Налаштування'!$B$4,12,31)),"Перевірте рік",IF(OR(AND(C52="Тижневий",E52-D52&lt;&gt;6),AND(C52="Місячний",OR(YEAR(D52)&lt;&gt;'Налаштування'!$B$4,DAY(D52)&lt;&gt;1,E52&lt;&gt;DATE(YEAR(D52),MONTH(D52)+1,0)))),"Перевірте період",IF(COUNTIFS($B$7:$B$806,"="&amp;B52,$C$7:$C$806,C52,$D$7:$D$806,"&lt;="&amp;E52,$E$7:$E$806,"&gt;="&amp;D52)&gt;1,"Періоди перетинаються","Поля заповнені")))))))))))</x:f>
      </x:c>
      <x:c r="L52" s="11"/>
    </x:row>
    <x:row r="53" ht="40" customHeight="1">
      <x:c r="A53" s="11"/>
      <x:c r="B53" s="11"/>
      <x:c r="C53" s="11"/>
      <x:c r="D53" s="23"/>
      <x:c r="E53" s="23"/>
      <x:c r="F53" s="11"/>
      <x:c r="G53" s="11"/>
      <x:c r="H53" s="11"/>
      <x:c r="I53" s="11"/>
      <x:c r="J53" s="11"/>
      <x:c r="K53" s="12" t="str">
        <x:f>IF(COUNTA(A53:J53,L53)=0,"",IF(OR(OR(NOT(ISTEXT(A53)),LEN(TRIM(A53))=0),OR(NOT(ISTEXT(B53)),LEN(TRIM(B53))=0),OR(NOT(ISTEXT(F53)),LEN(TRIM(F53))=0),OR(NOT(ISTEXT(J53)),LEN(TRIM(J53))=0)),"Заповніть код, відділ, підсумок і роль",IF(OR(A53&lt;&gt;TRIM(A53),B53&lt;&gt;TRIM(B53),ISNUMBER(FIND("*",A53)),ISNUMBER(FIND("?",A53)),ISNUMBER(FIND("~",A53)),ISNUMBER(FIND("*",B53)),ISNUMBER(FIND("?",B53)),ISNUMBER(FIND("~",B53))),"Перевірте код і відділ",IF(COUNTIF($A$7:$A$806,"="&amp;A53)&gt;1,"Код повторюється",IF(COUNTIFS('Налаштування'!$I$7:$I$18,"="&amp;B53,'Налаштування'!$J$7:$J$18,"Готово")&lt;&gt;1,"Перевірте відділ",IF(NOT(OR(C53="Тижневий",C53="Місячний")),"Оберіть тип",IF(OR(NOT(ISNUMBER(D53)),NOT(ISNUMBER(E53))),"Вкажіть дати",IF(OR(OR(D53&lt;1,D53&gt;2958465,D53&lt;&gt;INT(D53)),OR(E53&lt;1,E53&gt;2958465,E53&lt;&gt;INT(E53)),D53&gt;E53),"Перевірте дати",IF(OR('Налаштування'!$C$4&lt;&gt;"Готово",E53&lt;DATE('Налаштування'!$B$4,1,1),D53&gt;DATE('Налаштування'!$B$4,12,31)),"Перевірте рік",IF(OR(AND(C53="Тижневий",E53-D53&lt;&gt;6),AND(C53="Місячний",OR(YEAR(D53)&lt;&gt;'Налаштування'!$B$4,DAY(D53)&lt;&gt;1,E53&lt;&gt;DATE(YEAR(D53),MONTH(D53)+1,0)))),"Перевірте період",IF(COUNTIFS($B$7:$B$806,"="&amp;B53,$C$7:$C$806,C53,$D$7:$D$806,"&lt;="&amp;E53,$E$7:$E$806,"&gt;="&amp;D53)&gt;1,"Періоди перетинаються","Поля заповнені")))))))))))</x:f>
      </x:c>
      <x:c r="L53" s="11"/>
    </x:row>
    <x:row r="54" ht="40" customHeight="1">
      <x:c r="A54" s="11"/>
      <x:c r="B54" s="11"/>
      <x:c r="C54" s="11"/>
      <x:c r="D54" s="23"/>
      <x:c r="E54" s="23"/>
      <x:c r="F54" s="11"/>
      <x:c r="G54" s="11"/>
      <x:c r="H54" s="11"/>
      <x:c r="I54" s="11"/>
      <x:c r="J54" s="11"/>
      <x:c r="K54" s="12" t="str">
        <x:f>IF(COUNTA(A54:J54,L54)=0,"",IF(OR(OR(NOT(ISTEXT(A54)),LEN(TRIM(A54))=0),OR(NOT(ISTEXT(B54)),LEN(TRIM(B54))=0),OR(NOT(ISTEXT(F54)),LEN(TRIM(F54))=0),OR(NOT(ISTEXT(J54)),LEN(TRIM(J54))=0)),"Заповніть код, відділ, підсумок і роль",IF(OR(A54&lt;&gt;TRIM(A54),B54&lt;&gt;TRIM(B54),ISNUMBER(FIND("*",A54)),ISNUMBER(FIND("?",A54)),ISNUMBER(FIND("~",A54)),ISNUMBER(FIND("*",B54)),ISNUMBER(FIND("?",B54)),ISNUMBER(FIND("~",B54))),"Перевірте код і відділ",IF(COUNTIF($A$7:$A$806,"="&amp;A54)&gt;1,"Код повторюється",IF(COUNTIFS('Налаштування'!$I$7:$I$18,"="&amp;B54,'Налаштування'!$J$7:$J$18,"Готово")&lt;&gt;1,"Перевірте відділ",IF(NOT(OR(C54="Тижневий",C54="Місячний")),"Оберіть тип",IF(OR(NOT(ISNUMBER(D54)),NOT(ISNUMBER(E54))),"Вкажіть дати",IF(OR(OR(D54&lt;1,D54&gt;2958465,D54&lt;&gt;INT(D54)),OR(E54&lt;1,E54&gt;2958465,E54&lt;&gt;INT(E54)),D54&gt;E54),"Перевірте дати",IF(OR('Налаштування'!$C$4&lt;&gt;"Готово",E54&lt;DATE('Налаштування'!$B$4,1,1),D54&gt;DATE('Налаштування'!$B$4,12,31)),"Перевірте рік",IF(OR(AND(C54="Тижневий",E54-D54&lt;&gt;6),AND(C54="Місячний",OR(YEAR(D54)&lt;&gt;'Налаштування'!$B$4,DAY(D54)&lt;&gt;1,E54&lt;&gt;DATE(YEAR(D54),MONTH(D54)+1,0)))),"Перевірте період",IF(COUNTIFS($B$7:$B$806,"="&amp;B54,$C$7:$C$806,C54,$D$7:$D$806,"&lt;="&amp;E54,$E$7:$E$806,"&gt;="&amp;D54)&gt;1,"Періоди перетинаються","Поля заповнені")))))))))))</x:f>
      </x:c>
      <x:c r="L54" s="11"/>
    </x:row>
    <x:row r="55" ht="40" customHeight="1">
      <x:c r="A55" s="11"/>
      <x:c r="B55" s="11"/>
      <x:c r="C55" s="11"/>
      <x:c r="D55" s="23"/>
      <x:c r="E55" s="23"/>
      <x:c r="F55" s="11"/>
      <x:c r="G55" s="11"/>
      <x:c r="H55" s="11"/>
      <x:c r="I55" s="11"/>
      <x:c r="J55" s="11"/>
      <x:c r="K55" s="12" t="str">
        <x:f>IF(COUNTA(A55:J55,L55)=0,"",IF(OR(OR(NOT(ISTEXT(A55)),LEN(TRIM(A55))=0),OR(NOT(ISTEXT(B55)),LEN(TRIM(B55))=0),OR(NOT(ISTEXT(F55)),LEN(TRIM(F55))=0),OR(NOT(ISTEXT(J55)),LEN(TRIM(J55))=0)),"Заповніть код, відділ, підсумок і роль",IF(OR(A55&lt;&gt;TRIM(A55),B55&lt;&gt;TRIM(B55),ISNUMBER(FIND("*",A55)),ISNUMBER(FIND("?",A55)),ISNUMBER(FIND("~",A55)),ISNUMBER(FIND("*",B55)),ISNUMBER(FIND("?",B55)),ISNUMBER(FIND("~",B55))),"Перевірте код і відділ",IF(COUNTIF($A$7:$A$806,"="&amp;A55)&gt;1,"Код повторюється",IF(COUNTIFS('Налаштування'!$I$7:$I$18,"="&amp;B55,'Налаштування'!$J$7:$J$18,"Готово")&lt;&gt;1,"Перевірте відділ",IF(NOT(OR(C55="Тижневий",C55="Місячний")),"Оберіть тип",IF(OR(NOT(ISNUMBER(D55)),NOT(ISNUMBER(E55))),"Вкажіть дати",IF(OR(OR(D55&lt;1,D55&gt;2958465,D55&lt;&gt;INT(D55)),OR(E55&lt;1,E55&gt;2958465,E55&lt;&gt;INT(E55)),D55&gt;E55),"Перевірте дати",IF(OR('Налаштування'!$C$4&lt;&gt;"Готово",E55&lt;DATE('Налаштування'!$B$4,1,1),D55&gt;DATE('Налаштування'!$B$4,12,31)),"Перевірте рік",IF(OR(AND(C55="Тижневий",E55-D55&lt;&gt;6),AND(C55="Місячний",OR(YEAR(D55)&lt;&gt;'Налаштування'!$B$4,DAY(D55)&lt;&gt;1,E55&lt;&gt;DATE(YEAR(D55),MONTH(D55)+1,0)))),"Перевірте період",IF(COUNTIFS($B$7:$B$806,"="&amp;B55,$C$7:$C$806,C55,$D$7:$D$806,"&lt;="&amp;E55,$E$7:$E$806,"&gt;="&amp;D55)&gt;1,"Періоди перетинаються","Поля заповнені")))))))))))</x:f>
      </x:c>
      <x:c r="L55" s="11"/>
    </x:row>
    <x:row r="56" ht="40" customHeight="1">
      <x:c r="A56" s="11"/>
      <x:c r="B56" s="11"/>
      <x:c r="C56" s="11"/>
      <x:c r="D56" s="23"/>
      <x:c r="E56" s="23"/>
      <x:c r="F56" s="11"/>
      <x:c r="G56" s="11"/>
      <x:c r="H56" s="11"/>
      <x:c r="I56" s="11"/>
      <x:c r="J56" s="11"/>
      <x:c r="K56" s="12" t="str">
        <x:f>IF(COUNTA(A56:J56,L56)=0,"",IF(OR(OR(NOT(ISTEXT(A56)),LEN(TRIM(A56))=0),OR(NOT(ISTEXT(B56)),LEN(TRIM(B56))=0),OR(NOT(ISTEXT(F56)),LEN(TRIM(F56))=0),OR(NOT(ISTEXT(J56)),LEN(TRIM(J56))=0)),"Заповніть код, відділ, підсумок і роль",IF(OR(A56&lt;&gt;TRIM(A56),B56&lt;&gt;TRIM(B56),ISNUMBER(FIND("*",A56)),ISNUMBER(FIND("?",A56)),ISNUMBER(FIND("~",A56)),ISNUMBER(FIND("*",B56)),ISNUMBER(FIND("?",B56)),ISNUMBER(FIND("~",B56))),"Перевірте код і відділ",IF(COUNTIF($A$7:$A$806,"="&amp;A56)&gt;1,"Код повторюється",IF(COUNTIFS('Налаштування'!$I$7:$I$18,"="&amp;B56,'Налаштування'!$J$7:$J$18,"Готово")&lt;&gt;1,"Перевірте відділ",IF(NOT(OR(C56="Тижневий",C56="Місячний")),"Оберіть тип",IF(OR(NOT(ISNUMBER(D56)),NOT(ISNUMBER(E56))),"Вкажіть дати",IF(OR(OR(D56&lt;1,D56&gt;2958465,D56&lt;&gt;INT(D56)),OR(E56&lt;1,E56&gt;2958465,E56&lt;&gt;INT(E56)),D56&gt;E56),"Перевірте дати",IF(OR('Налаштування'!$C$4&lt;&gt;"Готово",E56&lt;DATE('Налаштування'!$B$4,1,1),D56&gt;DATE('Налаштування'!$B$4,12,31)),"Перевірте рік",IF(OR(AND(C56="Тижневий",E56-D56&lt;&gt;6),AND(C56="Місячний",OR(YEAR(D56)&lt;&gt;'Налаштування'!$B$4,DAY(D56)&lt;&gt;1,E56&lt;&gt;DATE(YEAR(D56),MONTH(D56)+1,0)))),"Перевірте період",IF(COUNTIFS($B$7:$B$806,"="&amp;B56,$C$7:$C$806,C56,$D$7:$D$806,"&lt;="&amp;E56,$E$7:$E$806,"&gt;="&amp;D56)&gt;1,"Періоди перетинаються","Поля заповнені")))))))))))</x:f>
      </x:c>
      <x:c r="L56" s="11"/>
    </x:row>
    <x:row r="57" ht="40" customHeight="1">
      <x:c r="A57" s="11"/>
      <x:c r="B57" s="11"/>
      <x:c r="C57" s="11"/>
      <x:c r="D57" s="23"/>
      <x:c r="E57" s="23"/>
      <x:c r="F57" s="11"/>
      <x:c r="G57" s="11"/>
      <x:c r="H57" s="11"/>
      <x:c r="I57" s="11"/>
      <x:c r="J57" s="11"/>
      <x:c r="K57" s="12" t="str">
        <x:f>IF(COUNTA(A57:J57,L57)=0,"",IF(OR(OR(NOT(ISTEXT(A57)),LEN(TRIM(A57))=0),OR(NOT(ISTEXT(B57)),LEN(TRIM(B57))=0),OR(NOT(ISTEXT(F57)),LEN(TRIM(F57))=0),OR(NOT(ISTEXT(J57)),LEN(TRIM(J57))=0)),"Заповніть код, відділ, підсумок і роль",IF(OR(A57&lt;&gt;TRIM(A57),B57&lt;&gt;TRIM(B57),ISNUMBER(FIND("*",A57)),ISNUMBER(FIND("?",A57)),ISNUMBER(FIND("~",A57)),ISNUMBER(FIND("*",B57)),ISNUMBER(FIND("?",B57)),ISNUMBER(FIND("~",B57))),"Перевірте код і відділ",IF(COUNTIF($A$7:$A$806,"="&amp;A57)&gt;1,"Код повторюється",IF(COUNTIFS('Налаштування'!$I$7:$I$18,"="&amp;B57,'Налаштування'!$J$7:$J$18,"Готово")&lt;&gt;1,"Перевірте відділ",IF(NOT(OR(C57="Тижневий",C57="Місячний")),"Оберіть тип",IF(OR(NOT(ISNUMBER(D57)),NOT(ISNUMBER(E57))),"Вкажіть дати",IF(OR(OR(D57&lt;1,D57&gt;2958465,D57&lt;&gt;INT(D57)),OR(E57&lt;1,E57&gt;2958465,E57&lt;&gt;INT(E57)),D57&gt;E57),"Перевірте дати",IF(OR('Налаштування'!$C$4&lt;&gt;"Готово",E57&lt;DATE('Налаштування'!$B$4,1,1),D57&gt;DATE('Налаштування'!$B$4,12,31)),"Перевірте рік",IF(OR(AND(C57="Тижневий",E57-D57&lt;&gt;6),AND(C57="Місячний",OR(YEAR(D57)&lt;&gt;'Налаштування'!$B$4,DAY(D57)&lt;&gt;1,E57&lt;&gt;DATE(YEAR(D57),MONTH(D57)+1,0)))),"Перевірте період",IF(COUNTIFS($B$7:$B$806,"="&amp;B57,$C$7:$C$806,C57,$D$7:$D$806,"&lt;="&amp;E57,$E$7:$E$806,"&gt;="&amp;D57)&gt;1,"Періоди перетинаються","Поля заповнені")))))))))))</x:f>
      </x:c>
      <x:c r="L57" s="11"/>
    </x:row>
    <x:row r="58" ht="40" customHeight="1">
      <x:c r="A58" s="11"/>
      <x:c r="B58" s="11"/>
      <x:c r="C58" s="11"/>
      <x:c r="D58" s="23"/>
      <x:c r="E58" s="23"/>
      <x:c r="F58" s="11"/>
      <x:c r="G58" s="11"/>
      <x:c r="H58" s="11"/>
      <x:c r="I58" s="11"/>
      <x:c r="J58" s="11"/>
      <x:c r="K58" s="12" t="str">
        <x:f>IF(COUNTA(A58:J58,L58)=0,"",IF(OR(OR(NOT(ISTEXT(A58)),LEN(TRIM(A58))=0),OR(NOT(ISTEXT(B58)),LEN(TRIM(B58))=0),OR(NOT(ISTEXT(F58)),LEN(TRIM(F58))=0),OR(NOT(ISTEXT(J58)),LEN(TRIM(J58))=0)),"Заповніть код, відділ, підсумок і роль",IF(OR(A58&lt;&gt;TRIM(A58),B58&lt;&gt;TRIM(B58),ISNUMBER(FIND("*",A58)),ISNUMBER(FIND("?",A58)),ISNUMBER(FIND("~",A58)),ISNUMBER(FIND("*",B58)),ISNUMBER(FIND("?",B58)),ISNUMBER(FIND("~",B58))),"Перевірте код і відділ",IF(COUNTIF($A$7:$A$806,"="&amp;A58)&gt;1,"Код повторюється",IF(COUNTIFS('Налаштування'!$I$7:$I$18,"="&amp;B58,'Налаштування'!$J$7:$J$18,"Готово")&lt;&gt;1,"Перевірте відділ",IF(NOT(OR(C58="Тижневий",C58="Місячний")),"Оберіть тип",IF(OR(NOT(ISNUMBER(D58)),NOT(ISNUMBER(E58))),"Вкажіть дати",IF(OR(OR(D58&lt;1,D58&gt;2958465,D58&lt;&gt;INT(D58)),OR(E58&lt;1,E58&gt;2958465,E58&lt;&gt;INT(E58)),D58&gt;E58),"Перевірте дати",IF(OR('Налаштування'!$C$4&lt;&gt;"Готово",E58&lt;DATE('Налаштування'!$B$4,1,1),D58&gt;DATE('Налаштування'!$B$4,12,31)),"Перевірте рік",IF(OR(AND(C58="Тижневий",E58-D58&lt;&gt;6),AND(C58="Місячний",OR(YEAR(D58)&lt;&gt;'Налаштування'!$B$4,DAY(D58)&lt;&gt;1,E58&lt;&gt;DATE(YEAR(D58),MONTH(D58)+1,0)))),"Перевірте період",IF(COUNTIFS($B$7:$B$806,"="&amp;B58,$C$7:$C$806,C58,$D$7:$D$806,"&lt;="&amp;E58,$E$7:$E$806,"&gt;="&amp;D58)&gt;1,"Періоди перетинаються","Поля заповнені")))))))))))</x:f>
      </x:c>
      <x:c r="L58" s="11"/>
    </x:row>
    <x:row r="59" ht="40" customHeight="1">
      <x:c r="A59" s="11"/>
      <x:c r="B59" s="11"/>
      <x:c r="C59" s="11"/>
      <x:c r="D59" s="23"/>
      <x:c r="E59" s="23"/>
      <x:c r="F59" s="11"/>
      <x:c r="G59" s="11"/>
      <x:c r="H59" s="11"/>
      <x:c r="I59" s="11"/>
      <x:c r="J59" s="11"/>
      <x:c r="K59" s="12" t="str">
        <x:f>IF(COUNTA(A59:J59,L59)=0,"",IF(OR(OR(NOT(ISTEXT(A59)),LEN(TRIM(A59))=0),OR(NOT(ISTEXT(B59)),LEN(TRIM(B59))=0),OR(NOT(ISTEXT(F59)),LEN(TRIM(F59))=0),OR(NOT(ISTEXT(J59)),LEN(TRIM(J59))=0)),"Заповніть код, відділ, підсумок і роль",IF(OR(A59&lt;&gt;TRIM(A59),B59&lt;&gt;TRIM(B59),ISNUMBER(FIND("*",A59)),ISNUMBER(FIND("?",A59)),ISNUMBER(FIND("~",A59)),ISNUMBER(FIND("*",B59)),ISNUMBER(FIND("?",B59)),ISNUMBER(FIND("~",B59))),"Перевірте код і відділ",IF(COUNTIF($A$7:$A$806,"="&amp;A59)&gt;1,"Код повторюється",IF(COUNTIFS('Налаштування'!$I$7:$I$18,"="&amp;B59,'Налаштування'!$J$7:$J$18,"Готово")&lt;&gt;1,"Перевірте відділ",IF(NOT(OR(C59="Тижневий",C59="Місячний")),"Оберіть тип",IF(OR(NOT(ISNUMBER(D59)),NOT(ISNUMBER(E59))),"Вкажіть дати",IF(OR(OR(D59&lt;1,D59&gt;2958465,D59&lt;&gt;INT(D59)),OR(E59&lt;1,E59&gt;2958465,E59&lt;&gt;INT(E59)),D59&gt;E59),"Перевірте дати",IF(OR('Налаштування'!$C$4&lt;&gt;"Готово",E59&lt;DATE('Налаштування'!$B$4,1,1),D59&gt;DATE('Налаштування'!$B$4,12,31)),"Перевірте рік",IF(OR(AND(C59="Тижневий",E59-D59&lt;&gt;6),AND(C59="Місячний",OR(YEAR(D59)&lt;&gt;'Налаштування'!$B$4,DAY(D59)&lt;&gt;1,E59&lt;&gt;DATE(YEAR(D59),MONTH(D59)+1,0)))),"Перевірте період",IF(COUNTIFS($B$7:$B$806,"="&amp;B59,$C$7:$C$806,C59,$D$7:$D$806,"&lt;="&amp;E59,$E$7:$E$806,"&gt;="&amp;D59)&gt;1,"Періоди перетинаються","Поля заповнені")))))))))))</x:f>
      </x:c>
      <x:c r="L59" s="11"/>
    </x:row>
    <x:row r="60" ht="40" customHeight="1">
      <x:c r="A60" s="11"/>
      <x:c r="B60" s="11"/>
      <x:c r="C60" s="11"/>
      <x:c r="D60" s="23"/>
      <x:c r="E60" s="23"/>
      <x:c r="F60" s="11"/>
      <x:c r="G60" s="11"/>
      <x:c r="H60" s="11"/>
      <x:c r="I60" s="11"/>
      <x:c r="J60" s="11"/>
      <x:c r="K60" s="12" t="str">
        <x:f>IF(COUNTA(A60:J60,L60)=0,"",IF(OR(OR(NOT(ISTEXT(A60)),LEN(TRIM(A60))=0),OR(NOT(ISTEXT(B60)),LEN(TRIM(B60))=0),OR(NOT(ISTEXT(F60)),LEN(TRIM(F60))=0),OR(NOT(ISTEXT(J60)),LEN(TRIM(J60))=0)),"Заповніть код, відділ, підсумок і роль",IF(OR(A60&lt;&gt;TRIM(A60),B60&lt;&gt;TRIM(B60),ISNUMBER(FIND("*",A60)),ISNUMBER(FIND("?",A60)),ISNUMBER(FIND("~",A60)),ISNUMBER(FIND("*",B60)),ISNUMBER(FIND("?",B60)),ISNUMBER(FIND("~",B60))),"Перевірте код і відділ",IF(COUNTIF($A$7:$A$806,"="&amp;A60)&gt;1,"Код повторюється",IF(COUNTIFS('Налаштування'!$I$7:$I$18,"="&amp;B60,'Налаштування'!$J$7:$J$18,"Готово")&lt;&gt;1,"Перевірте відділ",IF(NOT(OR(C60="Тижневий",C60="Місячний")),"Оберіть тип",IF(OR(NOT(ISNUMBER(D60)),NOT(ISNUMBER(E60))),"Вкажіть дати",IF(OR(OR(D60&lt;1,D60&gt;2958465,D60&lt;&gt;INT(D60)),OR(E60&lt;1,E60&gt;2958465,E60&lt;&gt;INT(E60)),D60&gt;E60),"Перевірте дати",IF(OR('Налаштування'!$C$4&lt;&gt;"Готово",E60&lt;DATE('Налаштування'!$B$4,1,1),D60&gt;DATE('Налаштування'!$B$4,12,31)),"Перевірте рік",IF(OR(AND(C60="Тижневий",E60-D60&lt;&gt;6),AND(C60="Місячний",OR(YEAR(D60)&lt;&gt;'Налаштування'!$B$4,DAY(D60)&lt;&gt;1,E60&lt;&gt;DATE(YEAR(D60),MONTH(D60)+1,0)))),"Перевірте період",IF(COUNTIFS($B$7:$B$806,"="&amp;B60,$C$7:$C$806,C60,$D$7:$D$806,"&lt;="&amp;E60,$E$7:$E$806,"&gt;="&amp;D60)&gt;1,"Періоди перетинаються","Поля заповнені")))))))))))</x:f>
      </x:c>
      <x:c r="L60" s="11"/>
    </x:row>
    <x:row r="61" ht="40" customHeight="1">
      <x:c r="A61" s="11"/>
      <x:c r="B61" s="11"/>
      <x:c r="C61" s="11"/>
      <x:c r="D61" s="23"/>
      <x:c r="E61" s="23"/>
      <x:c r="F61" s="11"/>
      <x:c r="G61" s="11"/>
      <x:c r="H61" s="11"/>
      <x:c r="I61" s="11"/>
      <x:c r="J61" s="11"/>
      <x:c r="K61" s="12" t="str">
        <x:f>IF(COUNTA(A61:J61,L61)=0,"",IF(OR(OR(NOT(ISTEXT(A61)),LEN(TRIM(A61))=0),OR(NOT(ISTEXT(B61)),LEN(TRIM(B61))=0),OR(NOT(ISTEXT(F61)),LEN(TRIM(F61))=0),OR(NOT(ISTEXT(J61)),LEN(TRIM(J61))=0)),"Заповніть код, відділ, підсумок і роль",IF(OR(A61&lt;&gt;TRIM(A61),B61&lt;&gt;TRIM(B61),ISNUMBER(FIND("*",A61)),ISNUMBER(FIND("?",A61)),ISNUMBER(FIND("~",A61)),ISNUMBER(FIND("*",B61)),ISNUMBER(FIND("?",B61)),ISNUMBER(FIND("~",B61))),"Перевірте код і відділ",IF(COUNTIF($A$7:$A$806,"="&amp;A61)&gt;1,"Код повторюється",IF(COUNTIFS('Налаштування'!$I$7:$I$18,"="&amp;B61,'Налаштування'!$J$7:$J$18,"Готово")&lt;&gt;1,"Перевірте відділ",IF(NOT(OR(C61="Тижневий",C61="Місячний")),"Оберіть тип",IF(OR(NOT(ISNUMBER(D61)),NOT(ISNUMBER(E61))),"Вкажіть дати",IF(OR(OR(D61&lt;1,D61&gt;2958465,D61&lt;&gt;INT(D61)),OR(E61&lt;1,E61&gt;2958465,E61&lt;&gt;INT(E61)),D61&gt;E61),"Перевірте дати",IF(OR('Налаштування'!$C$4&lt;&gt;"Готово",E61&lt;DATE('Налаштування'!$B$4,1,1),D61&gt;DATE('Налаштування'!$B$4,12,31)),"Перевірте рік",IF(OR(AND(C61="Тижневий",E61-D61&lt;&gt;6),AND(C61="Місячний",OR(YEAR(D61)&lt;&gt;'Налаштування'!$B$4,DAY(D61)&lt;&gt;1,E61&lt;&gt;DATE(YEAR(D61),MONTH(D61)+1,0)))),"Перевірте період",IF(COUNTIFS($B$7:$B$806,"="&amp;B61,$C$7:$C$806,C61,$D$7:$D$806,"&lt;="&amp;E61,$E$7:$E$806,"&gt;="&amp;D61)&gt;1,"Періоди перетинаються","Поля заповнені")))))))))))</x:f>
      </x:c>
      <x:c r="L61" s="11"/>
    </x:row>
    <x:row r="62" ht="40" customHeight="1">
      <x:c r="A62" s="11"/>
      <x:c r="B62" s="11"/>
      <x:c r="C62" s="11"/>
      <x:c r="D62" s="23"/>
      <x:c r="E62" s="23"/>
      <x:c r="F62" s="11"/>
      <x:c r="G62" s="11"/>
      <x:c r="H62" s="11"/>
      <x:c r="I62" s="11"/>
      <x:c r="J62" s="11"/>
      <x:c r="K62" s="12" t="str">
        <x:f>IF(COUNTA(A62:J62,L62)=0,"",IF(OR(OR(NOT(ISTEXT(A62)),LEN(TRIM(A62))=0),OR(NOT(ISTEXT(B62)),LEN(TRIM(B62))=0),OR(NOT(ISTEXT(F62)),LEN(TRIM(F62))=0),OR(NOT(ISTEXT(J62)),LEN(TRIM(J62))=0)),"Заповніть код, відділ, підсумок і роль",IF(OR(A62&lt;&gt;TRIM(A62),B62&lt;&gt;TRIM(B62),ISNUMBER(FIND("*",A62)),ISNUMBER(FIND("?",A62)),ISNUMBER(FIND("~",A62)),ISNUMBER(FIND("*",B62)),ISNUMBER(FIND("?",B62)),ISNUMBER(FIND("~",B62))),"Перевірте код і відділ",IF(COUNTIF($A$7:$A$806,"="&amp;A62)&gt;1,"Код повторюється",IF(COUNTIFS('Налаштування'!$I$7:$I$18,"="&amp;B62,'Налаштування'!$J$7:$J$18,"Готово")&lt;&gt;1,"Перевірте відділ",IF(NOT(OR(C62="Тижневий",C62="Місячний")),"Оберіть тип",IF(OR(NOT(ISNUMBER(D62)),NOT(ISNUMBER(E62))),"Вкажіть дати",IF(OR(OR(D62&lt;1,D62&gt;2958465,D62&lt;&gt;INT(D62)),OR(E62&lt;1,E62&gt;2958465,E62&lt;&gt;INT(E62)),D62&gt;E62),"Перевірте дати",IF(OR('Налаштування'!$C$4&lt;&gt;"Готово",E62&lt;DATE('Налаштування'!$B$4,1,1),D62&gt;DATE('Налаштування'!$B$4,12,31)),"Перевірте рік",IF(OR(AND(C62="Тижневий",E62-D62&lt;&gt;6),AND(C62="Місячний",OR(YEAR(D62)&lt;&gt;'Налаштування'!$B$4,DAY(D62)&lt;&gt;1,E62&lt;&gt;DATE(YEAR(D62),MONTH(D62)+1,0)))),"Перевірте період",IF(COUNTIFS($B$7:$B$806,"="&amp;B62,$C$7:$C$806,C62,$D$7:$D$806,"&lt;="&amp;E62,$E$7:$E$806,"&gt;="&amp;D62)&gt;1,"Періоди перетинаються","Поля заповнені")))))))))))</x:f>
      </x:c>
      <x:c r="L62" s="11"/>
    </x:row>
    <x:row r="63" ht="40" customHeight="1">
      <x:c r="A63" s="11"/>
      <x:c r="B63" s="11"/>
      <x:c r="C63" s="11"/>
      <x:c r="D63" s="23"/>
      <x:c r="E63" s="23"/>
      <x:c r="F63" s="11"/>
      <x:c r="G63" s="11"/>
      <x:c r="H63" s="11"/>
      <x:c r="I63" s="11"/>
      <x:c r="J63" s="11"/>
      <x:c r="K63" s="12" t="str">
        <x:f>IF(COUNTA(A63:J63,L63)=0,"",IF(OR(OR(NOT(ISTEXT(A63)),LEN(TRIM(A63))=0),OR(NOT(ISTEXT(B63)),LEN(TRIM(B63))=0),OR(NOT(ISTEXT(F63)),LEN(TRIM(F63))=0),OR(NOT(ISTEXT(J63)),LEN(TRIM(J63))=0)),"Заповніть код, відділ, підсумок і роль",IF(OR(A63&lt;&gt;TRIM(A63),B63&lt;&gt;TRIM(B63),ISNUMBER(FIND("*",A63)),ISNUMBER(FIND("?",A63)),ISNUMBER(FIND("~",A63)),ISNUMBER(FIND("*",B63)),ISNUMBER(FIND("?",B63)),ISNUMBER(FIND("~",B63))),"Перевірте код і відділ",IF(COUNTIF($A$7:$A$806,"="&amp;A63)&gt;1,"Код повторюється",IF(COUNTIFS('Налаштування'!$I$7:$I$18,"="&amp;B63,'Налаштування'!$J$7:$J$18,"Готово")&lt;&gt;1,"Перевірте відділ",IF(NOT(OR(C63="Тижневий",C63="Місячний")),"Оберіть тип",IF(OR(NOT(ISNUMBER(D63)),NOT(ISNUMBER(E63))),"Вкажіть дати",IF(OR(OR(D63&lt;1,D63&gt;2958465,D63&lt;&gt;INT(D63)),OR(E63&lt;1,E63&gt;2958465,E63&lt;&gt;INT(E63)),D63&gt;E63),"Перевірте дати",IF(OR('Налаштування'!$C$4&lt;&gt;"Готово",E63&lt;DATE('Налаштування'!$B$4,1,1),D63&gt;DATE('Налаштування'!$B$4,12,31)),"Перевірте рік",IF(OR(AND(C63="Тижневий",E63-D63&lt;&gt;6),AND(C63="Місячний",OR(YEAR(D63)&lt;&gt;'Налаштування'!$B$4,DAY(D63)&lt;&gt;1,E63&lt;&gt;DATE(YEAR(D63),MONTH(D63)+1,0)))),"Перевірте період",IF(COUNTIFS($B$7:$B$806,"="&amp;B63,$C$7:$C$806,C63,$D$7:$D$806,"&lt;="&amp;E63,$E$7:$E$806,"&gt;="&amp;D63)&gt;1,"Періоди перетинаються","Поля заповнені")))))))))))</x:f>
      </x:c>
      <x:c r="L63" s="11"/>
    </x:row>
    <x:row r="64" ht="40" customHeight="1">
      <x:c r="A64" s="11"/>
      <x:c r="B64" s="11"/>
      <x:c r="C64" s="11"/>
      <x:c r="D64" s="23"/>
      <x:c r="E64" s="23"/>
      <x:c r="F64" s="11"/>
      <x:c r="G64" s="11"/>
      <x:c r="H64" s="11"/>
      <x:c r="I64" s="11"/>
      <x:c r="J64" s="11"/>
      <x:c r="K64" s="12" t="str">
        <x:f>IF(COUNTA(A64:J64,L64)=0,"",IF(OR(OR(NOT(ISTEXT(A64)),LEN(TRIM(A64))=0),OR(NOT(ISTEXT(B64)),LEN(TRIM(B64))=0),OR(NOT(ISTEXT(F64)),LEN(TRIM(F64))=0),OR(NOT(ISTEXT(J64)),LEN(TRIM(J64))=0)),"Заповніть код, відділ, підсумок і роль",IF(OR(A64&lt;&gt;TRIM(A64),B64&lt;&gt;TRIM(B64),ISNUMBER(FIND("*",A64)),ISNUMBER(FIND("?",A64)),ISNUMBER(FIND("~",A64)),ISNUMBER(FIND("*",B64)),ISNUMBER(FIND("?",B64)),ISNUMBER(FIND("~",B64))),"Перевірте код і відділ",IF(COUNTIF($A$7:$A$806,"="&amp;A64)&gt;1,"Код повторюється",IF(COUNTIFS('Налаштування'!$I$7:$I$18,"="&amp;B64,'Налаштування'!$J$7:$J$18,"Готово")&lt;&gt;1,"Перевірте відділ",IF(NOT(OR(C64="Тижневий",C64="Місячний")),"Оберіть тип",IF(OR(NOT(ISNUMBER(D64)),NOT(ISNUMBER(E64))),"Вкажіть дати",IF(OR(OR(D64&lt;1,D64&gt;2958465,D64&lt;&gt;INT(D64)),OR(E64&lt;1,E64&gt;2958465,E64&lt;&gt;INT(E64)),D64&gt;E64),"Перевірте дати",IF(OR('Налаштування'!$C$4&lt;&gt;"Готово",E64&lt;DATE('Налаштування'!$B$4,1,1),D64&gt;DATE('Налаштування'!$B$4,12,31)),"Перевірте рік",IF(OR(AND(C64="Тижневий",E64-D64&lt;&gt;6),AND(C64="Місячний",OR(YEAR(D64)&lt;&gt;'Налаштування'!$B$4,DAY(D64)&lt;&gt;1,E64&lt;&gt;DATE(YEAR(D64),MONTH(D64)+1,0)))),"Перевірте період",IF(COUNTIFS($B$7:$B$806,"="&amp;B64,$C$7:$C$806,C64,$D$7:$D$806,"&lt;="&amp;E64,$E$7:$E$806,"&gt;="&amp;D64)&gt;1,"Періоди перетинаються","Поля заповнені")))))))))))</x:f>
      </x:c>
      <x:c r="L64" s="11"/>
    </x:row>
    <x:row r="65" ht="40" customHeight="1">
      <x:c r="A65" s="11"/>
      <x:c r="B65" s="11"/>
      <x:c r="C65" s="11"/>
      <x:c r="D65" s="23"/>
      <x:c r="E65" s="23"/>
      <x:c r="F65" s="11"/>
      <x:c r="G65" s="11"/>
      <x:c r="H65" s="11"/>
      <x:c r="I65" s="11"/>
      <x:c r="J65" s="11"/>
      <x:c r="K65" s="12" t="str">
        <x:f>IF(COUNTA(A65:J65,L65)=0,"",IF(OR(OR(NOT(ISTEXT(A65)),LEN(TRIM(A65))=0),OR(NOT(ISTEXT(B65)),LEN(TRIM(B65))=0),OR(NOT(ISTEXT(F65)),LEN(TRIM(F65))=0),OR(NOT(ISTEXT(J65)),LEN(TRIM(J65))=0)),"Заповніть код, відділ, підсумок і роль",IF(OR(A65&lt;&gt;TRIM(A65),B65&lt;&gt;TRIM(B65),ISNUMBER(FIND("*",A65)),ISNUMBER(FIND("?",A65)),ISNUMBER(FIND("~",A65)),ISNUMBER(FIND("*",B65)),ISNUMBER(FIND("?",B65)),ISNUMBER(FIND("~",B65))),"Перевірте код і відділ",IF(COUNTIF($A$7:$A$806,"="&amp;A65)&gt;1,"Код повторюється",IF(COUNTIFS('Налаштування'!$I$7:$I$18,"="&amp;B65,'Налаштування'!$J$7:$J$18,"Готово")&lt;&gt;1,"Перевірте відділ",IF(NOT(OR(C65="Тижневий",C65="Місячний")),"Оберіть тип",IF(OR(NOT(ISNUMBER(D65)),NOT(ISNUMBER(E65))),"Вкажіть дати",IF(OR(OR(D65&lt;1,D65&gt;2958465,D65&lt;&gt;INT(D65)),OR(E65&lt;1,E65&gt;2958465,E65&lt;&gt;INT(E65)),D65&gt;E65),"Перевірте дати",IF(OR('Налаштування'!$C$4&lt;&gt;"Готово",E65&lt;DATE('Налаштування'!$B$4,1,1),D65&gt;DATE('Налаштування'!$B$4,12,31)),"Перевірте рік",IF(OR(AND(C65="Тижневий",E65-D65&lt;&gt;6),AND(C65="Місячний",OR(YEAR(D65)&lt;&gt;'Налаштування'!$B$4,DAY(D65)&lt;&gt;1,E65&lt;&gt;DATE(YEAR(D65),MONTH(D65)+1,0)))),"Перевірте період",IF(COUNTIFS($B$7:$B$806,"="&amp;B65,$C$7:$C$806,C65,$D$7:$D$806,"&lt;="&amp;E65,$E$7:$E$806,"&gt;="&amp;D65)&gt;1,"Періоди перетинаються","Поля заповнені")))))))))))</x:f>
      </x:c>
      <x:c r="L65" s="11"/>
    </x:row>
    <x:row r="66" ht="40" customHeight="1">
      <x:c r="A66" s="11"/>
      <x:c r="B66" s="11"/>
      <x:c r="C66" s="11"/>
      <x:c r="D66" s="23"/>
      <x:c r="E66" s="23"/>
      <x:c r="F66" s="11"/>
      <x:c r="G66" s="11"/>
      <x:c r="H66" s="11"/>
      <x:c r="I66" s="11"/>
      <x:c r="J66" s="11"/>
      <x:c r="K66" s="12" t="str">
        <x:f>IF(COUNTA(A66:J66,L66)=0,"",IF(OR(OR(NOT(ISTEXT(A66)),LEN(TRIM(A66))=0),OR(NOT(ISTEXT(B66)),LEN(TRIM(B66))=0),OR(NOT(ISTEXT(F66)),LEN(TRIM(F66))=0),OR(NOT(ISTEXT(J66)),LEN(TRIM(J66))=0)),"Заповніть код, відділ, підсумок і роль",IF(OR(A66&lt;&gt;TRIM(A66),B66&lt;&gt;TRIM(B66),ISNUMBER(FIND("*",A66)),ISNUMBER(FIND("?",A66)),ISNUMBER(FIND("~",A66)),ISNUMBER(FIND("*",B66)),ISNUMBER(FIND("?",B66)),ISNUMBER(FIND("~",B66))),"Перевірте код і відділ",IF(COUNTIF($A$7:$A$806,"="&amp;A66)&gt;1,"Код повторюється",IF(COUNTIFS('Налаштування'!$I$7:$I$18,"="&amp;B66,'Налаштування'!$J$7:$J$18,"Готово")&lt;&gt;1,"Перевірте відділ",IF(NOT(OR(C66="Тижневий",C66="Місячний")),"Оберіть тип",IF(OR(NOT(ISNUMBER(D66)),NOT(ISNUMBER(E66))),"Вкажіть дати",IF(OR(OR(D66&lt;1,D66&gt;2958465,D66&lt;&gt;INT(D66)),OR(E66&lt;1,E66&gt;2958465,E66&lt;&gt;INT(E66)),D66&gt;E66),"Перевірте дати",IF(OR('Налаштування'!$C$4&lt;&gt;"Готово",E66&lt;DATE('Налаштування'!$B$4,1,1),D66&gt;DATE('Налаштування'!$B$4,12,31)),"Перевірте рік",IF(OR(AND(C66="Тижневий",E66-D66&lt;&gt;6),AND(C66="Місячний",OR(YEAR(D66)&lt;&gt;'Налаштування'!$B$4,DAY(D66)&lt;&gt;1,E66&lt;&gt;DATE(YEAR(D66),MONTH(D66)+1,0)))),"Перевірте період",IF(COUNTIFS($B$7:$B$806,"="&amp;B66,$C$7:$C$806,C66,$D$7:$D$806,"&lt;="&amp;E66,$E$7:$E$806,"&gt;="&amp;D66)&gt;1,"Періоди перетинаються","Поля заповнені")))))))))))</x:f>
      </x:c>
      <x:c r="L66" s="11"/>
    </x:row>
    <x:row r="67" ht="40" customHeight="1">
      <x:c r="A67" s="11"/>
      <x:c r="B67" s="11"/>
      <x:c r="C67" s="11"/>
      <x:c r="D67" s="23"/>
      <x:c r="E67" s="23"/>
      <x:c r="F67" s="11"/>
      <x:c r="G67" s="11"/>
      <x:c r="H67" s="11"/>
      <x:c r="I67" s="11"/>
      <x:c r="J67" s="11"/>
      <x:c r="K67" s="12" t="str">
        <x:f>IF(COUNTA(A67:J67,L67)=0,"",IF(OR(OR(NOT(ISTEXT(A67)),LEN(TRIM(A67))=0),OR(NOT(ISTEXT(B67)),LEN(TRIM(B67))=0),OR(NOT(ISTEXT(F67)),LEN(TRIM(F67))=0),OR(NOT(ISTEXT(J67)),LEN(TRIM(J67))=0)),"Заповніть код, відділ, підсумок і роль",IF(OR(A67&lt;&gt;TRIM(A67),B67&lt;&gt;TRIM(B67),ISNUMBER(FIND("*",A67)),ISNUMBER(FIND("?",A67)),ISNUMBER(FIND("~",A67)),ISNUMBER(FIND("*",B67)),ISNUMBER(FIND("?",B67)),ISNUMBER(FIND("~",B67))),"Перевірте код і відділ",IF(COUNTIF($A$7:$A$806,"="&amp;A67)&gt;1,"Код повторюється",IF(COUNTIFS('Налаштування'!$I$7:$I$18,"="&amp;B67,'Налаштування'!$J$7:$J$18,"Готово")&lt;&gt;1,"Перевірте відділ",IF(NOT(OR(C67="Тижневий",C67="Місячний")),"Оберіть тип",IF(OR(NOT(ISNUMBER(D67)),NOT(ISNUMBER(E67))),"Вкажіть дати",IF(OR(OR(D67&lt;1,D67&gt;2958465,D67&lt;&gt;INT(D67)),OR(E67&lt;1,E67&gt;2958465,E67&lt;&gt;INT(E67)),D67&gt;E67),"Перевірте дати",IF(OR('Налаштування'!$C$4&lt;&gt;"Готово",E67&lt;DATE('Налаштування'!$B$4,1,1),D67&gt;DATE('Налаштування'!$B$4,12,31)),"Перевірте рік",IF(OR(AND(C67="Тижневий",E67-D67&lt;&gt;6),AND(C67="Місячний",OR(YEAR(D67)&lt;&gt;'Налаштування'!$B$4,DAY(D67)&lt;&gt;1,E67&lt;&gt;DATE(YEAR(D67),MONTH(D67)+1,0)))),"Перевірте період",IF(COUNTIFS($B$7:$B$806,"="&amp;B67,$C$7:$C$806,C67,$D$7:$D$806,"&lt;="&amp;E67,$E$7:$E$806,"&gt;="&amp;D67)&gt;1,"Періоди перетинаються","Поля заповнені")))))))))))</x:f>
      </x:c>
      <x:c r="L67" s="11"/>
    </x:row>
    <x:row r="68" ht="40" customHeight="1">
      <x:c r="A68" s="11"/>
      <x:c r="B68" s="11"/>
      <x:c r="C68" s="11"/>
      <x:c r="D68" s="23"/>
      <x:c r="E68" s="23"/>
      <x:c r="F68" s="11"/>
      <x:c r="G68" s="11"/>
      <x:c r="H68" s="11"/>
      <x:c r="I68" s="11"/>
      <x:c r="J68" s="11"/>
      <x:c r="K68" s="12" t="str">
        <x:f>IF(COUNTA(A68:J68,L68)=0,"",IF(OR(OR(NOT(ISTEXT(A68)),LEN(TRIM(A68))=0),OR(NOT(ISTEXT(B68)),LEN(TRIM(B68))=0),OR(NOT(ISTEXT(F68)),LEN(TRIM(F68))=0),OR(NOT(ISTEXT(J68)),LEN(TRIM(J68))=0)),"Заповніть код, відділ, підсумок і роль",IF(OR(A68&lt;&gt;TRIM(A68),B68&lt;&gt;TRIM(B68),ISNUMBER(FIND("*",A68)),ISNUMBER(FIND("?",A68)),ISNUMBER(FIND("~",A68)),ISNUMBER(FIND("*",B68)),ISNUMBER(FIND("?",B68)),ISNUMBER(FIND("~",B68))),"Перевірте код і відділ",IF(COUNTIF($A$7:$A$806,"="&amp;A68)&gt;1,"Код повторюється",IF(COUNTIFS('Налаштування'!$I$7:$I$18,"="&amp;B68,'Налаштування'!$J$7:$J$18,"Готово")&lt;&gt;1,"Перевірте відділ",IF(NOT(OR(C68="Тижневий",C68="Місячний")),"Оберіть тип",IF(OR(NOT(ISNUMBER(D68)),NOT(ISNUMBER(E68))),"Вкажіть дати",IF(OR(OR(D68&lt;1,D68&gt;2958465,D68&lt;&gt;INT(D68)),OR(E68&lt;1,E68&gt;2958465,E68&lt;&gt;INT(E68)),D68&gt;E68),"Перевірте дати",IF(OR('Налаштування'!$C$4&lt;&gt;"Готово",E68&lt;DATE('Налаштування'!$B$4,1,1),D68&gt;DATE('Налаштування'!$B$4,12,31)),"Перевірте рік",IF(OR(AND(C68="Тижневий",E68-D68&lt;&gt;6),AND(C68="Місячний",OR(YEAR(D68)&lt;&gt;'Налаштування'!$B$4,DAY(D68)&lt;&gt;1,E68&lt;&gt;DATE(YEAR(D68),MONTH(D68)+1,0)))),"Перевірте період",IF(COUNTIFS($B$7:$B$806,"="&amp;B68,$C$7:$C$806,C68,$D$7:$D$806,"&lt;="&amp;E68,$E$7:$E$806,"&gt;="&amp;D68)&gt;1,"Періоди перетинаються","Поля заповнені")))))))))))</x:f>
      </x:c>
      <x:c r="L68" s="11"/>
    </x:row>
    <x:row r="69" ht="40" customHeight="1">
      <x:c r="A69" s="11"/>
      <x:c r="B69" s="11"/>
      <x:c r="C69" s="11"/>
      <x:c r="D69" s="23"/>
      <x:c r="E69" s="23"/>
      <x:c r="F69" s="11"/>
      <x:c r="G69" s="11"/>
      <x:c r="H69" s="11"/>
      <x:c r="I69" s="11"/>
      <x:c r="J69" s="11"/>
      <x:c r="K69" s="12" t="str">
        <x:f>IF(COUNTA(A69:J69,L69)=0,"",IF(OR(OR(NOT(ISTEXT(A69)),LEN(TRIM(A69))=0),OR(NOT(ISTEXT(B69)),LEN(TRIM(B69))=0),OR(NOT(ISTEXT(F69)),LEN(TRIM(F69))=0),OR(NOT(ISTEXT(J69)),LEN(TRIM(J69))=0)),"Заповніть код, відділ, підсумок і роль",IF(OR(A69&lt;&gt;TRIM(A69),B69&lt;&gt;TRIM(B69),ISNUMBER(FIND("*",A69)),ISNUMBER(FIND("?",A69)),ISNUMBER(FIND("~",A69)),ISNUMBER(FIND("*",B69)),ISNUMBER(FIND("?",B69)),ISNUMBER(FIND("~",B69))),"Перевірте код і відділ",IF(COUNTIF($A$7:$A$806,"="&amp;A69)&gt;1,"Код повторюється",IF(COUNTIFS('Налаштування'!$I$7:$I$18,"="&amp;B69,'Налаштування'!$J$7:$J$18,"Готово")&lt;&gt;1,"Перевірте відділ",IF(NOT(OR(C69="Тижневий",C69="Місячний")),"Оберіть тип",IF(OR(NOT(ISNUMBER(D69)),NOT(ISNUMBER(E69))),"Вкажіть дати",IF(OR(OR(D69&lt;1,D69&gt;2958465,D69&lt;&gt;INT(D69)),OR(E69&lt;1,E69&gt;2958465,E69&lt;&gt;INT(E69)),D69&gt;E69),"Перевірте дати",IF(OR('Налаштування'!$C$4&lt;&gt;"Готово",E69&lt;DATE('Налаштування'!$B$4,1,1),D69&gt;DATE('Налаштування'!$B$4,12,31)),"Перевірте рік",IF(OR(AND(C69="Тижневий",E69-D69&lt;&gt;6),AND(C69="Місячний",OR(YEAR(D69)&lt;&gt;'Налаштування'!$B$4,DAY(D69)&lt;&gt;1,E69&lt;&gt;DATE(YEAR(D69),MONTH(D69)+1,0)))),"Перевірте період",IF(COUNTIFS($B$7:$B$806,"="&amp;B69,$C$7:$C$806,C69,$D$7:$D$806,"&lt;="&amp;E69,$E$7:$E$806,"&gt;="&amp;D69)&gt;1,"Періоди перетинаються","Поля заповнені")))))))))))</x:f>
      </x:c>
      <x:c r="L69" s="11"/>
    </x:row>
    <x:row r="70" ht="40" customHeight="1">
      <x:c r="A70" s="11"/>
      <x:c r="B70" s="11"/>
      <x:c r="C70" s="11"/>
      <x:c r="D70" s="23"/>
      <x:c r="E70" s="23"/>
      <x:c r="F70" s="11"/>
      <x:c r="G70" s="11"/>
      <x:c r="H70" s="11"/>
      <x:c r="I70" s="11"/>
      <x:c r="J70" s="11"/>
      <x:c r="K70" s="12" t="str">
        <x:f>IF(COUNTA(A70:J70,L70)=0,"",IF(OR(OR(NOT(ISTEXT(A70)),LEN(TRIM(A70))=0),OR(NOT(ISTEXT(B70)),LEN(TRIM(B70))=0),OR(NOT(ISTEXT(F70)),LEN(TRIM(F70))=0),OR(NOT(ISTEXT(J70)),LEN(TRIM(J70))=0)),"Заповніть код, відділ, підсумок і роль",IF(OR(A70&lt;&gt;TRIM(A70),B70&lt;&gt;TRIM(B70),ISNUMBER(FIND("*",A70)),ISNUMBER(FIND("?",A70)),ISNUMBER(FIND("~",A70)),ISNUMBER(FIND("*",B70)),ISNUMBER(FIND("?",B70)),ISNUMBER(FIND("~",B70))),"Перевірте код і відділ",IF(COUNTIF($A$7:$A$806,"="&amp;A70)&gt;1,"Код повторюється",IF(COUNTIFS('Налаштування'!$I$7:$I$18,"="&amp;B70,'Налаштування'!$J$7:$J$18,"Готово")&lt;&gt;1,"Перевірте відділ",IF(NOT(OR(C70="Тижневий",C70="Місячний")),"Оберіть тип",IF(OR(NOT(ISNUMBER(D70)),NOT(ISNUMBER(E70))),"Вкажіть дати",IF(OR(OR(D70&lt;1,D70&gt;2958465,D70&lt;&gt;INT(D70)),OR(E70&lt;1,E70&gt;2958465,E70&lt;&gt;INT(E70)),D70&gt;E70),"Перевірте дати",IF(OR('Налаштування'!$C$4&lt;&gt;"Готово",E70&lt;DATE('Налаштування'!$B$4,1,1),D70&gt;DATE('Налаштування'!$B$4,12,31)),"Перевірте рік",IF(OR(AND(C70="Тижневий",E70-D70&lt;&gt;6),AND(C70="Місячний",OR(YEAR(D70)&lt;&gt;'Налаштування'!$B$4,DAY(D70)&lt;&gt;1,E70&lt;&gt;DATE(YEAR(D70),MONTH(D70)+1,0)))),"Перевірте період",IF(COUNTIFS($B$7:$B$806,"="&amp;B70,$C$7:$C$806,C70,$D$7:$D$806,"&lt;="&amp;E70,$E$7:$E$806,"&gt;="&amp;D70)&gt;1,"Періоди перетинаються","Поля заповнені")))))))))))</x:f>
      </x:c>
      <x:c r="L70" s="11"/>
    </x:row>
    <x:row r="71" ht="40" customHeight="1">
      <x:c r="A71" s="11"/>
      <x:c r="B71" s="11"/>
      <x:c r="C71" s="11"/>
      <x:c r="D71" s="23"/>
      <x:c r="E71" s="23"/>
      <x:c r="F71" s="11"/>
      <x:c r="G71" s="11"/>
      <x:c r="H71" s="11"/>
      <x:c r="I71" s="11"/>
      <x:c r="J71" s="11"/>
      <x:c r="K71" s="12" t="str">
        <x:f>IF(COUNTA(A71:J71,L71)=0,"",IF(OR(OR(NOT(ISTEXT(A71)),LEN(TRIM(A71))=0),OR(NOT(ISTEXT(B71)),LEN(TRIM(B71))=0),OR(NOT(ISTEXT(F71)),LEN(TRIM(F71))=0),OR(NOT(ISTEXT(J71)),LEN(TRIM(J71))=0)),"Заповніть код, відділ, підсумок і роль",IF(OR(A71&lt;&gt;TRIM(A71),B71&lt;&gt;TRIM(B71),ISNUMBER(FIND("*",A71)),ISNUMBER(FIND("?",A71)),ISNUMBER(FIND("~",A71)),ISNUMBER(FIND("*",B71)),ISNUMBER(FIND("?",B71)),ISNUMBER(FIND("~",B71))),"Перевірте код і відділ",IF(COUNTIF($A$7:$A$806,"="&amp;A71)&gt;1,"Код повторюється",IF(COUNTIFS('Налаштування'!$I$7:$I$18,"="&amp;B71,'Налаштування'!$J$7:$J$18,"Готово")&lt;&gt;1,"Перевірте відділ",IF(NOT(OR(C71="Тижневий",C71="Місячний")),"Оберіть тип",IF(OR(NOT(ISNUMBER(D71)),NOT(ISNUMBER(E71))),"Вкажіть дати",IF(OR(OR(D71&lt;1,D71&gt;2958465,D71&lt;&gt;INT(D71)),OR(E71&lt;1,E71&gt;2958465,E71&lt;&gt;INT(E71)),D71&gt;E71),"Перевірте дати",IF(OR('Налаштування'!$C$4&lt;&gt;"Готово",E71&lt;DATE('Налаштування'!$B$4,1,1),D71&gt;DATE('Налаштування'!$B$4,12,31)),"Перевірте рік",IF(OR(AND(C71="Тижневий",E71-D71&lt;&gt;6),AND(C71="Місячний",OR(YEAR(D71)&lt;&gt;'Налаштування'!$B$4,DAY(D71)&lt;&gt;1,E71&lt;&gt;DATE(YEAR(D71),MONTH(D71)+1,0)))),"Перевірте період",IF(COUNTIFS($B$7:$B$806,"="&amp;B71,$C$7:$C$806,C71,$D$7:$D$806,"&lt;="&amp;E71,$E$7:$E$806,"&gt;="&amp;D71)&gt;1,"Періоди перетинаються","Поля заповнені")))))))))))</x:f>
      </x:c>
      <x:c r="L71" s="11"/>
    </x:row>
    <x:row r="72" ht="40" customHeight="1">
      <x:c r="A72" s="11"/>
      <x:c r="B72" s="11"/>
      <x:c r="C72" s="11"/>
      <x:c r="D72" s="23"/>
      <x:c r="E72" s="23"/>
      <x:c r="F72" s="11"/>
      <x:c r="G72" s="11"/>
      <x:c r="H72" s="11"/>
      <x:c r="I72" s="11"/>
      <x:c r="J72" s="11"/>
      <x:c r="K72" s="12" t="str">
        <x:f>IF(COUNTA(A72:J72,L72)=0,"",IF(OR(OR(NOT(ISTEXT(A72)),LEN(TRIM(A72))=0),OR(NOT(ISTEXT(B72)),LEN(TRIM(B72))=0),OR(NOT(ISTEXT(F72)),LEN(TRIM(F72))=0),OR(NOT(ISTEXT(J72)),LEN(TRIM(J72))=0)),"Заповніть код, відділ, підсумок і роль",IF(OR(A72&lt;&gt;TRIM(A72),B72&lt;&gt;TRIM(B72),ISNUMBER(FIND("*",A72)),ISNUMBER(FIND("?",A72)),ISNUMBER(FIND("~",A72)),ISNUMBER(FIND("*",B72)),ISNUMBER(FIND("?",B72)),ISNUMBER(FIND("~",B72))),"Перевірте код і відділ",IF(COUNTIF($A$7:$A$806,"="&amp;A72)&gt;1,"Код повторюється",IF(COUNTIFS('Налаштування'!$I$7:$I$18,"="&amp;B72,'Налаштування'!$J$7:$J$18,"Готово")&lt;&gt;1,"Перевірте відділ",IF(NOT(OR(C72="Тижневий",C72="Місячний")),"Оберіть тип",IF(OR(NOT(ISNUMBER(D72)),NOT(ISNUMBER(E72))),"Вкажіть дати",IF(OR(OR(D72&lt;1,D72&gt;2958465,D72&lt;&gt;INT(D72)),OR(E72&lt;1,E72&gt;2958465,E72&lt;&gt;INT(E72)),D72&gt;E72),"Перевірте дати",IF(OR('Налаштування'!$C$4&lt;&gt;"Готово",E72&lt;DATE('Налаштування'!$B$4,1,1),D72&gt;DATE('Налаштування'!$B$4,12,31)),"Перевірте рік",IF(OR(AND(C72="Тижневий",E72-D72&lt;&gt;6),AND(C72="Місячний",OR(YEAR(D72)&lt;&gt;'Налаштування'!$B$4,DAY(D72)&lt;&gt;1,E72&lt;&gt;DATE(YEAR(D72),MONTH(D72)+1,0)))),"Перевірте період",IF(COUNTIFS($B$7:$B$806,"="&amp;B72,$C$7:$C$806,C72,$D$7:$D$806,"&lt;="&amp;E72,$E$7:$E$806,"&gt;="&amp;D72)&gt;1,"Періоди перетинаються","Поля заповнені")))))))))))</x:f>
      </x:c>
      <x:c r="L72" s="11"/>
    </x:row>
    <x:row r="73" ht="40" customHeight="1">
      <x:c r="A73" s="11"/>
      <x:c r="B73" s="11"/>
      <x:c r="C73" s="11"/>
      <x:c r="D73" s="23"/>
      <x:c r="E73" s="23"/>
      <x:c r="F73" s="11"/>
      <x:c r="G73" s="11"/>
      <x:c r="H73" s="11"/>
      <x:c r="I73" s="11"/>
      <x:c r="J73" s="11"/>
      <x:c r="K73" s="12" t="str">
        <x:f>IF(COUNTA(A73:J73,L73)=0,"",IF(OR(OR(NOT(ISTEXT(A73)),LEN(TRIM(A73))=0),OR(NOT(ISTEXT(B73)),LEN(TRIM(B73))=0),OR(NOT(ISTEXT(F73)),LEN(TRIM(F73))=0),OR(NOT(ISTEXT(J73)),LEN(TRIM(J73))=0)),"Заповніть код, відділ, підсумок і роль",IF(OR(A73&lt;&gt;TRIM(A73),B73&lt;&gt;TRIM(B73),ISNUMBER(FIND("*",A73)),ISNUMBER(FIND("?",A73)),ISNUMBER(FIND("~",A73)),ISNUMBER(FIND("*",B73)),ISNUMBER(FIND("?",B73)),ISNUMBER(FIND("~",B73))),"Перевірте код і відділ",IF(COUNTIF($A$7:$A$806,"="&amp;A73)&gt;1,"Код повторюється",IF(COUNTIFS('Налаштування'!$I$7:$I$18,"="&amp;B73,'Налаштування'!$J$7:$J$18,"Готово")&lt;&gt;1,"Перевірте відділ",IF(NOT(OR(C73="Тижневий",C73="Місячний")),"Оберіть тип",IF(OR(NOT(ISNUMBER(D73)),NOT(ISNUMBER(E73))),"Вкажіть дати",IF(OR(OR(D73&lt;1,D73&gt;2958465,D73&lt;&gt;INT(D73)),OR(E73&lt;1,E73&gt;2958465,E73&lt;&gt;INT(E73)),D73&gt;E73),"Перевірте дати",IF(OR('Налаштування'!$C$4&lt;&gt;"Готово",E73&lt;DATE('Налаштування'!$B$4,1,1),D73&gt;DATE('Налаштування'!$B$4,12,31)),"Перевірте рік",IF(OR(AND(C73="Тижневий",E73-D73&lt;&gt;6),AND(C73="Місячний",OR(YEAR(D73)&lt;&gt;'Налаштування'!$B$4,DAY(D73)&lt;&gt;1,E73&lt;&gt;DATE(YEAR(D73),MONTH(D73)+1,0)))),"Перевірте період",IF(COUNTIFS($B$7:$B$806,"="&amp;B73,$C$7:$C$806,C73,$D$7:$D$806,"&lt;="&amp;E73,$E$7:$E$806,"&gt;="&amp;D73)&gt;1,"Періоди перетинаються","Поля заповнені")))))))))))</x:f>
      </x:c>
      <x:c r="L73" s="11"/>
    </x:row>
    <x:row r="74" ht="40" customHeight="1">
      <x:c r="A74" s="11"/>
      <x:c r="B74" s="11"/>
      <x:c r="C74" s="11"/>
      <x:c r="D74" s="23"/>
      <x:c r="E74" s="23"/>
      <x:c r="F74" s="11"/>
      <x:c r="G74" s="11"/>
      <x:c r="H74" s="11"/>
      <x:c r="I74" s="11"/>
      <x:c r="J74" s="11"/>
      <x:c r="K74" s="12" t="str">
        <x:f>IF(COUNTA(A74:J74,L74)=0,"",IF(OR(OR(NOT(ISTEXT(A74)),LEN(TRIM(A74))=0),OR(NOT(ISTEXT(B74)),LEN(TRIM(B74))=0),OR(NOT(ISTEXT(F74)),LEN(TRIM(F74))=0),OR(NOT(ISTEXT(J74)),LEN(TRIM(J74))=0)),"Заповніть код, відділ, підсумок і роль",IF(OR(A74&lt;&gt;TRIM(A74),B74&lt;&gt;TRIM(B74),ISNUMBER(FIND("*",A74)),ISNUMBER(FIND("?",A74)),ISNUMBER(FIND("~",A74)),ISNUMBER(FIND("*",B74)),ISNUMBER(FIND("?",B74)),ISNUMBER(FIND("~",B74))),"Перевірте код і відділ",IF(COUNTIF($A$7:$A$806,"="&amp;A74)&gt;1,"Код повторюється",IF(COUNTIFS('Налаштування'!$I$7:$I$18,"="&amp;B74,'Налаштування'!$J$7:$J$18,"Готово")&lt;&gt;1,"Перевірте відділ",IF(NOT(OR(C74="Тижневий",C74="Місячний")),"Оберіть тип",IF(OR(NOT(ISNUMBER(D74)),NOT(ISNUMBER(E74))),"Вкажіть дати",IF(OR(OR(D74&lt;1,D74&gt;2958465,D74&lt;&gt;INT(D74)),OR(E74&lt;1,E74&gt;2958465,E74&lt;&gt;INT(E74)),D74&gt;E74),"Перевірте дати",IF(OR('Налаштування'!$C$4&lt;&gt;"Готово",E74&lt;DATE('Налаштування'!$B$4,1,1),D74&gt;DATE('Налаштування'!$B$4,12,31)),"Перевірте рік",IF(OR(AND(C74="Тижневий",E74-D74&lt;&gt;6),AND(C74="Місячний",OR(YEAR(D74)&lt;&gt;'Налаштування'!$B$4,DAY(D74)&lt;&gt;1,E74&lt;&gt;DATE(YEAR(D74),MONTH(D74)+1,0)))),"Перевірте період",IF(COUNTIFS($B$7:$B$806,"="&amp;B74,$C$7:$C$806,C74,$D$7:$D$806,"&lt;="&amp;E74,$E$7:$E$806,"&gt;="&amp;D74)&gt;1,"Періоди перетинаються","Поля заповнені")))))))))))</x:f>
      </x:c>
      <x:c r="L74" s="11"/>
    </x:row>
    <x:row r="75" ht="40" customHeight="1">
      <x:c r="A75" s="11"/>
      <x:c r="B75" s="11"/>
      <x:c r="C75" s="11"/>
      <x:c r="D75" s="23"/>
      <x:c r="E75" s="23"/>
      <x:c r="F75" s="11"/>
      <x:c r="G75" s="11"/>
      <x:c r="H75" s="11"/>
      <x:c r="I75" s="11"/>
      <x:c r="J75" s="11"/>
      <x:c r="K75" s="12" t="str">
        <x:f>IF(COUNTA(A75:J75,L75)=0,"",IF(OR(OR(NOT(ISTEXT(A75)),LEN(TRIM(A75))=0),OR(NOT(ISTEXT(B75)),LEN(TRIM(B75))=0),OR(NOT(ISTEXT(F75)),LEN(TRIM(F75))=0),OR(NOT(ISTEXT(J75)),LEN(TRIM(J75))=0)),"Заповніть код, відділ, підсумок і роль",IF(OR(A75&lt;&gt;TRIM(A75),B75&lt;&gt;TRIM(B75),ISNUMBER(FIND("*",A75)),ISNUMBER(FIND("?",A75)),ISNUMBER(FIND("~",A75)),ISNUMBER(FIND("*",B75)),ISNUMBER(FIND("?",B75)),ISNUMBER(FIND("~",B75))),"Перевірте код і відділ",IF(COUNTIF($A$7:$A$806,"="&amp;A75)&gt;1,"Код повторюється",IF(COUNTIFS('Налаштування'!$I$7:$I$18,"="&amp;B75,'Налаштування'!$J$7:$J$18,"Готово")&lt;&gt;1,"Перевірте відділ",IF(NOT(OR(C75="Тижневий",C75="Місячний")),"Оберіть тип",IF(OR(NOT(ISNUMBER(D75)),NOT(ISNUMBER(E75))),"Вкажіть дати",IF(OR(OR(D75&lt;1,D75&gt;2958465,D75&lt;&gt;INT(D75)),OR(E75&lt;1,E75&gt;2958465,E75&lt;&gt;INT(E75)),D75&gt;E75),"Перевірте дати",IF(OR('Налаштування'!$C$4&lt;&gt;"Готово",E75&lt;DATE('Налаштування'!$B$4,1,1),D75&gt;DATE('Налаштування'!$B$4,12,31)),"Перевірте рік",IF(OR(AND(C75="Тижневий",E75-D75&lt;&gt;6),AND(C75="Місячний",OR(YEAR(D75)&lt;&gt;'Налаштування'!$B$4,DAY(D75)&lt;&gt;1,E75&lt;&gt;DATE(YEAR(D75),MONTH(D75)+1,0)))),"Перевірте період",IF(COUNTIFS($B$7:$B$806,"="&amp;B75,$C$7:$C$806,C75,$D$7:$D$806,"&lt;="&amp;E75,$E$7:$E$806,"&gt;="&amp;D75)&gt;1,"Періоди перетинаються","Поля заповнені")))))))))))</x:f>
      </x:c>
      <x:c r="L75" s="11"/>
    </x:row>
    <x:row r="76" ht="40" customHeight="1">
      <x:c r="A76" s="11"/>
      <x:c r="B76" s="11"/>
      <x:c r="C76" s="11"/>
      <x:c r="D76" s="23"/>
      <x:c r="E76" s="23"/>
      <x:c r="F76" s="11"/>
      <x:c r="G76" s="11"/>
      <x:c r="H76" s="11"/>
      <x:c r="I76" s="11"/>
      <x:c r="J76" s="11"/>
      <x:c r="K76" s="12" t="str">
        <x:f>IF(COUNTA(A76:J76,L76)=0,"",IF(OR(OR(NOT(ISTEXT(A76)),LEN(TRIM(A76))=0),OR(NOT(ISTEXT(B76)),LEN(TRIM(B76))=0),OR(NOT(ISTEXT(F76)),LEN(TRIM(F76))=0),OR(NOT(ISTEXT(J76)),LEN(TRIM(J76))=0)),"Заповніть код, відділ, підсумок і роль",IF(OR(A76&lt;&gt;TRIM(A76),B76&lt;&gt;TRIM(B76),ISNUMBER(FIND("*",A76)),ISNUMBER(FIND("?",A76)),ISNUMBER(FIND("~",A76)),ISNUMBER(FIND("*",B76)),ISNUMBER(FIND("?",B76)),ISNUMBER(FIND("~",B76))),"Перевірте код і відділ",IF(COUNTIF($A$7:$A$806,"="&amp;A76)&gt;1,"Код повторюється",IF(COUNTIFS('Налаштування'!$I$7:$I$18,"="&amp;B76,'Налаштування'!$J$7:$J$18,"Готово")&lt;&gt;1,"Перевірте відділ",IF(NOT(OR(C76="Тижневий",C76="Місячний")),"Оберіть тип",IF(OR(NOT(ISNUMBER(D76)),NOT(ISNUMBER(E76))),"Вкажіть дати",IF(OR(OR(D76&lt;1,D76&gt;2958465,D76&lt;&gt;INT(D76)),OR(E76&lt;1,E76&gt;2958465,E76&lt;&gt;INT(E76)),D76&gt;E76),"Перевірте дати",IF(OR('Налаштування'!$C$4&lt;&gt;"Готово",E76&lt;DATE('Налаштування'!$B$4,1,1),D76&gt;DATE('Налаштування'!$B$4,12,31)),"Перевірте рік",IF(OR(AND(C76="Тижневий",E76-D76&lt;&gt;6),AND(C76="Місячний",OR(YEAR(D76)&lt;&gt;'Налаштування'!$B$4,DAY(D76)&lt;&gt;1,E76&lt;&gt;DATE(YEAR(D76),MONTH(D76)+1,0)))),"Перевірте період",IF(COUNTIFS($B$7:$B$806,"="&amp;B76,$C$7:$C$806,C76,$D$7:$D$806,"&lt;="&amp;E76,$E$7:$E$806,"&gt;="&amp;D76)&gt;1,"Періоди перетинаються","Поля заповнені")))))))))))</x:f>
      </x:c>
      <x:c r="L76" s="11"/>
    </x:row>
    <x:row r="77" ht="40" customHeight="1">
      <x:c r="A77" s="11"/>
      <x:c r="B77" s="11"/>
      <x:c r="C77" s="11"/>
      <x:c r="D77" s="23"/>
      <x:c r="E77" s="23"/>
      <x:c r="F77" s="11"/>
      <x:c r="G77" s="11"/>
      <x:c r="H77" s="11"/>
      <x:c r="I77" s="11"/>
      <x:c r="J77" s="11"/>
      <x:c r="K77" s="12" t="str">
        <x:f>IF(COUNTA(A77:J77,L77)=0,"",IF(OR(OR(NOT(ISTEXT(A77)),LEN(TRIM(A77))=0),OR(NOT(ISTEXT(B77)),LEN(TRIM(B77))=0),OR(NOT(ISTEXT(F77)),LEN(TRIM(F77))=0),OR(NOT(ISTEXT(J77)),LEN(TRIM(J77))=0)),"Заповніть код, відділ, підсумок і роль",IF(OR(A77&lt;&gt;TRIM(A77),B77&lt;&gt;TRIM(B77),ISNUMBER(FIND("*",A77)),ISNUMBER(FIND("?",A77)),ISNUMBER(FIND("~",A77)),ISNUMBER(FIND("*",B77)),ISNUMBER(FIND("?",B77)),ISNUMBER(FIND("~",B77))),"Перевірте код і відділ",IF(COUNTIF($A$7:$A$806,"="&amp;A77)&gt;1,"Код повторюється",IF(COUNTIFS('Налаштування'!$I$7:$I$18,"="&amp;B77,'Налаштування'!$J$7:$J$18,"Готово")&lt;&gt;1,"Перевірте відділ",IF(NOT(OR(C77="Тижневий",C77="Місячний")),"Оберіть тип",IF(OR(NOT(ISNUMBER(D77)),NOT(ISNUMBER(E77))),"Вкажіть дати",IF(OR(OR(D77&lt;1,D77&gt;2958465,D77&lt;&gt;INT(D77)),OR(E77&lt;1,E77&gt;2958465,E77&lt;&gt;INT(E77)),D77&gt;E77),"Перевірте дати",IF(OR('Налаштування'!$C$4&lt;&gt;"Готово",E77&lt;DATE('Налаштування'!$B$4,1,1),D77&gt;DATE('Налаштування'!$B$4,12,31)),"Перевірте рік",IF(OR(AND(C77="Тижневий",E77-D77&lt;&gt;6),AND(C77="Місячний",OR(YEAR(D77)&lt;&gt;'Налаштування'!$B$4,DAY(D77)&lt;&gt;1,E77&lt;&gt;DATE(YEAR(D77),MONTH(D77)+1,0)))),"Перевірте період",IF(COUNTIFS($B$7:$B$806,"="&amp;B77,$C$7:$C$806,C77,$D$7:$D$806,"&lt;="&amp;E77,$E$7:$E$806,"&gt;="&amp;D77)&gt;1,"Періоди перетинаються","Поля заповнені")))))))))))</x:f>
      </x:c>
      <x:c r="L77" s="11"/>
    </x:row>
    <x:row r="78" ht="40" customHeight="1">
      <x:c r="A78" s="11"/>
      <x:c r="B78" s="11"/>
      <x:c r="C78" s="11"/>
      <x:c r="D78" s="23"/>
      <x:c r="E78" s="23"/>
      <x:c r="F78" s="11"/>
      <x:c r="G78" s="11"/>
      <x:c r="H78" s="11"/>
      <x:c r="I78" s="11"/>
      <x:c r="J78" s="11"/>
      <x:c r="K78" s="12" t="str">
        <x:f>IF(COUNTA(A78:J78,L78)=0,"",IF(OR(OR(NOT(ISTEXT(A78)),LEN(TRIM(A78))=0),OR(NOT(ISTEXT(B78)),LEN(TRIM(B78))=0),OR(NOT(ISTEXT(F78)),LEN(TRIM(F78))=0),OR(NOT(ISTEXT(J78)),LEN(TRIM(J78))=0)),"Заповніть код, відділ, підсумок і роль",IF(OR(A78&lt;&gt;TRIM(A78),B78&lt;&gt;TRIM(B78),ISNUMBER(FIND("*",A78)),ISNUMBER(FIND("?",A78)),ISNUMBER(FIND("~",A78)),ISNUMBER(FIND("*",B78)),ISNUMBER(FIND("?",B78)),ISNUMBER(FIND("~",B78))),"Перевірте код і відділ",IF(COUNTIF($A$7:$A$806,"="&amp;A78)&gt;1,"Код повторюється",IF(COUNTIFS('Налаштування'!$I$7:$I$18,"="&amp;B78,'Налаштування'!$J$7:$J$18,"Готово")&lt;&gt;1,"Перевірте відділ",IF(NOT(OR(C78="Тижневий",C78="Місячний")),"Оберіть тип",IF(OR(NOT(ISNUMBER(D78)),NOT(ISNUMBER(E78))),"Вкажіть дати",IF(OR(OR(D78&lt;1,D78&gt;2958465,D78&lt;&gt;INT(D78)),OR(E78&lt;1,E78&gt;2958465,E78&lt;&gt;INT(E78)),D78&gt;E78),"Перевірте дати",IF(OR('Налаштування'!$C$4&lt;&gt;"Готово",E78&lt;DATE('Налаштування'!$B$4,1,1),D78&gt;DATE('Налаштування'!$B$4,12,31)),"Перевірте рік",IF(OR(AND(C78="Тижневий",E78-D78&lt;&gt;6),AND(C78="Місячний",OR(YEAR(D78)&lt;&gt;'Налаштування'!$B$4,DAY(D78)&lt;&gt;1,E78&lt;&gt;DATE(YEAR(D78),MONTH(D78)+1,0)))),"Перевірте період",IF(COUNTIFS($B$7:$B$806,"="&amp;B78,$C$7:$C$806,C78,$D$7:$D$806,"&lt;="&amp;E78,$E$7:$E$806,"&gt;="&amp;D78)&gt;1,"Періоди перетинаються","Поля заповнені")))))))))))</x:f>
      </x:c>
      <x:c r="L78" s="11"/>
    </x:row>
    <x:row r="79" ht="40" customHeight="1">
      <x:c r="A79" s="11"/>
      <x:c r="B79" s="11"/>
      <x:c r="C79" s="11"/>
      <x:c r="D79" s="23"/>
      <x:c r="E79" s="23"/>
      <x:c r="F79" s="11"/>
      <x:c r="G79" s="11"/>
      <x:c r="H79" s="11"/>
      <x:c r="I79" s="11"/>
      <x:c r="J79" s="11"/>
      <x:c r="K79" s="12" t="str">
        <x:f>IF(COUNTA(A79:J79,L79)=0,"",IF(OR(OR(NOT(ISTEXT(A79)),LEN(TRIM(A79))=0),OR(NOT(ISTEXT(B79)),LEN(TRIM(B79))=0),OR(NOT(ISTEXT(F79)),LEN(TRIM(F79))=0),OR(NOT(ISTEXT(J79)),LEN(TRIM(J79))=0)),"Заповніть код, відділ, підсумок і роль",IF(OR(A79&lt;&gt;TRIM(A79),B79&lt;&gt;TRIM(B79),ISNUMBER(FIND("*",A79)),ISNUMBER(FIND("?",A79)),ISNUMBER(FIND("~",A79)),ISNUMBER(FIND("*",B79)),ISNUMBER(FIND("?",B79)),ISNUMBER(FIND("~",B79))),"Перевірте код і відділ",IF(COUNTIF($A$7:$A$806,"="&amp;A79)&gt;1,"Код повторюється",IF(COUNTIFS('Налаштування'!$I$7:$I$18,"="&amp;B79,'Налаштування'!$J$7:$J$18,"Готово")&lt;&gt;1,"Перевірте відділ",IF(NOT(OR(C79="Тижневий",C79="Місячний")),"Оберіть тип",IF(OR(NOT(ISNUMBER(D79)),NOT(ISNUMBER(E79))),"Вкажіть дати",IF(OR(OR(D79&lt;1,D79&gt;2958465,D79&lt;&gt;INT(D79)),OR(E79&lt;1,E79&gt;2958465,E79&lt;&gt;INT(E79)),D79&gt;E79),"Перевірте дати",IF(OR('Налаштування'!$C$4&lt;&gt;"Готово",E79&lt;DATE('Налаштування'!$B$4,1,1),D79&gt;DATE('Налаштування'!$B$4,12,31)),"Перевірте рік",IF(OR(AND(C79="Тижневий",E79-D79&lt;&gt;6),AND(C79="Місячний",OR(YEAR(D79)&lt;&gt;'Налаштування'!$B$4,DAY(D79)&lt;&gt;1,E79&lt;&gt;DATE(YEAR(D79),MONTH(D79)+1,0)))),"Перевірте період",IF(COUNTIFS($B$7:$B$806,"="&amp;B79,$C$7:$C$806,C79,$D$7:$D$806,"&lt;="&amp;E79,$E$7:$E$806,"&gt;="&amp;D79)&gt;1,"Періоди перетинаються","Поля заповнені")))))))))))</x:f>
      </x:c>
      <x:c r="L79" s="11"/>
    </x:row>
    <x:row r="80" ht="40" customHeight="1">
      <x:c r="A80" s="11"/>
      <x:c r="B80" s="11"/>
      <x:c r="C80" s="11"/>
      <x:c r="D80" s="23"/>
      <x:c r="E80" s="23"/>
      <x:c r="F80" s="11"/>
      <x:c r="G80" s="11"/>
      <x:c r="H80" s="11"/>
      <x:c r="I80" s="11"/>
      <x:c r="J80" s="11"/>
      <x:c r="K80" s="12" t="str">
        <x:f>IF(COUNTA(A80:J80,L80)=0,"",IF(OR(OR(NOT(ISTEXT(A80)),LEN(TRIM(A80))=0),OR(NOT(ISTEXT(B80)),LEN(TRIM(B80))=0),OR(NOT(ISTEXT(F80)),LEN(TRIM(F80))=0),OR(NOT(ISTEXT(J80)),LEN(TRIM(J80))=0)),"Заповніть код, відділ, підсумок і роль",IF(OR(A80&lt;&gt;TRIM(A80),B80&lt;&gt;TRIM(B80),ISNUMBER(FIND("*",A80)),ISNUMBER(FIND("?",A80)),ISNUMBER(FIND("~",A80)),ISNUMBER(FIND("*",B80)),ISNUMBER(FIND("?",B80)),ISNUMBER(FIND("~",B80))),"Перевірте код і відділ",IF(COUNTIF($A$7:$A$806,"="&amp;A80)&gt;1,"Код повторюється",IF(COUNTIFS('Налаштування'!$I$7:$I$18,"="&amp;B80,'Налаштування'!$J$7:$J$18,"Готово")&lt;&gt;1,"Перевірте відділ",IF(NOT(OR(C80="Тижневий",C80="Місячний")),"Оберіть тип",IF(OR(NOT(ISNUMBER(D80)),NOT(ISNUMBER(E80))),"Вкажіть дати",IF(OR(OR(D80&lt;1,D80&gt;2958465,D80&lt;&gt;INT(D80)),OR(E80&lt;1,E80&gt;2958465,E80&lt;&gt;INT(E80)),D80&gt;E80),"Перевірте дати",IF(OR('Налаштування'!$C$4&lt;&gt;"Готово",E80&lt;DATE('Налаштування'!$B$4,1,1),D80&gt;DATE('Налаштування'!$B$4,12,31)),"Перевірте рік",IF(OR(AND(C80="Тижневий",E80-D80&lt;&gt;6),AND(C80="Місячний",OR(YEAR(D80)&lt;&gt;'Налаштування'!$B$4,DAY(D80)&lt;&gt;1,E80&lt;&gt;DATE(YEAR(D80),MONTH(D80)+1,0)))),"Перевірте період",IF(COUNTIFS($B$7:$B$806,"="&amp;B80,$C$7:$C$806,C80,$D$7:$D$806,"&lt;="&amp;E80,$E$7:$E$806,"&gt;="&amp;D80)&gt;1,"Періоди перетинаються","Поля заповнені")))))))))))</x:f>
      </x:c>
      <x:c r="L80" s="11"/>
    </x:row>
    <x:row r="81" ht="40" customHeight="1">
      <x:c r="A81" s="11"/>
      <x:c r="B81" s="11"/>
      <x:c r="C81" s="11"/>
      <x:c r="D81" s="23"/>
      <x:c r="E81" s="23"/>
      <x:c r="F81" s="11"/>
      <x:c r="G81" s="11"/>
      <x:c r="H81" s="11"/>
      <x:c r="I81" s="11"/>
      <x:c r="J81" s="11"/>
      <x:c r="K81" s="12" t="str">
        <x:f>IF(COUNTA(A81:J81,L81)=0,"",IF(OR(OR(NOT(ISTEXT(A81)),LEN(TRIM(A81))=0),OR(NOT(ISTEXT(B81)),LEN(TRIM(B81))=0),OR(NOT(ISTEXT(F81)),LEN(TRIM(F81))=0),OR(NOT(ISTEXT(J81)),LEN(TRIM(J81))=0)),"Заповніть код, відділ, підсумок і роль",IF(OR(A81&lt;&gt;TRIM(A81),B81&lt;&gt;TRIM(B81),ISNUMBER(FIND("*",A81)),ISNUMBER(FIND("?",A81)),ISNUMBER(FIND("~",A81)),ISNUMBER(FIND("*",B81)),ISNUMBER(FIND("?",B81)),ISNUMBER(FIND("~",B81))),"Перевірте код і відділ",IF(COUNTIF($A$7:$A$806,"="&amp;A81)&gt;1,"Код повторюється",IF(COUNTIFS('Налаштування'!$I$7:$I$18,"="&amp;B81,'Налаштування'!$J$7:$J$18,"Готово")&lt;&gt;1,"Перевірте відділ",IF(NOT(OR(C81="Тижневий",C81="Місячний")),"Оберіть тип",IF(OR(NOT(ISNUMBER(D81)),NOT(ISNUMBER(E81))),"Вкажіть дати",IF(OR(OR(D81&lt;1,D81&gt;2958465,D81&lt;&gt;INT(D81)),OR(E81&lt;1,E81&gt;2958465,E81&lt;&gt;INT(E81)),D81&gt;E81),"Перевірте дати",IF(OR('Налаштування'!$C$4&lt;&gt;"Готово",E81&lt;DATE('Налаштування'!$B$4,1,1),D81&gt;DATE('Налаштування'!$B$4,12,31)),"Перевірте рік",IF(OR(AND(C81="Тижневий",E81-D81&lt;&gt;6),AND(C81="Місячний",OR(YEAR(D81)&lt;&gt;'Налаштування'!$B$4,DAY(D81)&lt;&gt;1,E81&lt;&gt;DATE(YEAR(D81),MONTH(D81)+1,0)))),"Перевірте період",IF(COUNTIFS($B$7:$B$806,"="&amp;B81,$C$7:$C$806,C81,$D$7:$D$806,"&lt;="&amp;E81,$E$7:$E$806,"&gt;="&amp;D81)&gt;1,"Періоди перетинаються","Поля заповнені")))))))))))</x:f>
      </x:c>
      <x:c r="L81" s="11"/>
    </x:row>
    <x:row r="82" ht="40" customHeight="1">
      <x:c r="A82" s="11"/>
      <x:c r="B82" s="11"/>
      <x:c r="C82" s="11"/>
      <x:c r="D82" s="23"/>
      <x:c r="E82" s="23"/>
      <x:c r="F82" s="11"/>
      <x:c r="G82" s="11"/>
      <x:c r="H82" s="11"/>
      <x:c r="I82" s="11"/>
      <x:c r="J82" s="11"/>
      <x:c r="K82" s="12" t="str">
        <x:f>IF(COUNTA(A82:J82,L82)=0,"",IF(OR(OR(NOT(ISTEXT(A82)),LEN(TRIM(A82))=0),OR(NOT(ISTEXT(B82)),LEN(TRIM(B82))=0),OR(NOT(ISTEXT(F82)),LEN(TRIM(F82))=0),OR(NOT(ISTEXT(J82)),LEN(TRIM(J82))=0)),"Заповніть код, відділ, підсумок і роль",IF(OR(A82&lt;&gt;TRIM(A82),B82&lt;&gt;TRIM(B82),ISNUMBER(FIND("*",A82)),ISNUMBER(FIND("?",A82)),ISNUMBER(FIND("~",A82)),ISNUMBER(FIND("*",B82)),ISNUMBER(FIND("?",B82)),ISNUMBER(FIND("~",B82))),"Перевірте код і відділ",IF(COUNTIF($A$7:$A$806,"="&amp;A82)&gt;1,"Код повторюється",IF(COUNTIFS('Налаштування'!$I$7:$I$18,"="&amp;B82,'Налаштування'!$J$7:$J$18,"Готово")&lt;&gt;1,"Перевірте відділ",IF(NOT(OR(C82="Тижневий",C82="Місячний")),"Оберіть тип",IF(OR(NOT(ISNUMBER(D82)),NOT(ISNUMBER(E82))),"Вкажіть дати",IF(OR(OR(D82&lt;1,D82&gt;2958465,D82&lt;&gt;INT(D82)),OR(E82&lt;1,E82&gt;2958465,E82&lt;&gt;INT(E82)),D82&gt;E82),"Перевірте дати",IF(OR('Налаштування'!$C$4&lt;&gt;"Готово",E82&lt;DATE('Налаштування'!$B$4,1,1),D82&gt;DATE('Налаштування'!$B$4,12,31)),"Перевірте рік",IF(OR(AND(C82="Тижневий",E82-D82&lt;&gt;6),AND(C82="Місячний",OR(YEAR(D82)&lt;&gt;'Налаштування'!$B$4,DAY(D82)&lt;&gt;1,E82&lt;&gt;DATE(YEAR(D82),MONTH(D82)+1,0)))),"Перевірте період",IF(COUNTIFS($B$7:$B$806,"="&amp;B82,$C$7:$C$806,C82,$D$7:$D$806,"&lt;="&amp;E82,$E$7:$E$806,"&gt;="&amp;D82)&gt;1,"Періоди перетинаються","Поля заповнені")))))))))))</x:f>
      </x:c>
      <x:c r="L82" s="11"/>
    </x:row>
    <x:row r="83" ht="40" customHeight="1">
      <x:c r="A83" s="11"/>
      <x:c r="B83" s="11"/>
      <x:c r="C83" s="11"/>
      <x:c r="D83" s="23"/>
      <x:c r="E83" s="23"/>
      <x:c r="F83" s="11"/>
      <x:c r="G83" s="11"/>
      <x:c r="H83" s="11"/>
      <x:c r="I83" s="11"/>
      <x:c r="J83" s="11"/>
      <x:c r="K83" s="12" t="str">
        <x:f>IF(COUNTA(A83:J83,L83)=0,"",IF(OR(OR(NOT(ISTEXT(A83)),LEN(TRIM(A83))=0),OR(NOT(ISTEXT(B83)),LEN(TRIM(B83))=0),OR(NOT(ISTEXT(F83)),LEN(TRIM(F83))=0),OR(NOT(ISTEXT(J83)),LEN(TRIM(J83))=0)),"Заповніть код, відділ, підсумок і роль",IF(OR(A83&lt;&gt;TRIM(A83),B83&lt;&gt;TRIM(B83),ISNUMBER(FIND("*",A83)),ISNUMBER(FIND("?",A83)),ISNUMBER(FIND("~",A83)),ISNUMBER(FIND("*",B83)),ISNUMBER(FIND("?",B83)),ISNUMBER(FIND("~",B83))),"Перевірте код і відділ",IF(COUNTIF($A$7:$A$806,"="&amp;A83)&gt;1,"Код повторюється",IF(COUNTIFS('Налаштування'!$I$7:$I$18,"="&amp;B83,'Налаштування'!$J$7:$J$18,"Готово")&lt;&gt;1,"Перевірте відділ",IF(NOT(OR(C83="Тижневий",C83="Місячний")),"Оберіть тип",IF(OR(NOT(ISNUMBER(D83)),NOT(ISNUMBER(E83))),"Вкажіть дати",IF(OR(OR(D83&lt;1,D83&gt;2958465,D83&lt;&gt;INT(D83)),OR(E83&lt;1,E83&gt;2958465,E83&lt;&gt;INT(E83)),D83&gt;E83),"Перевірте дати",IF(OR('Налаштування'!$C$4&lt;&gt;"Готово",E83&lt;DATE('Налаштування'!$B$4,1,1),D83&gt;DATE('Налаштування'!$B$4,12,31)),"Перевірте рік",IF(OR(AND(C83="Тижневий",E83-D83&lt;&gt;6),AND(C83="Місячний",OR(YEAR(D83)&lt;&gt;'Налаштування'!$B$4,DAY(D83)&lt;&gt;1,E83&lt;&gt;DATE(YEAR(D83),MONTH(D83)+1,0)))),"Перевірте період",IF(COUNTIFS($B$7:$B$806,"="&amp;B83,$C$7:$C$806,C83,$D$7:$D$806,"&lt;="&amp;E83,$E$7:$E$806,"&gt;="&amp;D83)&gt;1,"Періоди перетинаються","Поля заповнені")))))))))))</x:f>
      </x:c>
      <x:c r="L83" s="11"/>
    </x:row>
    <x:row r="84" ht="40" customHeight="1">
      <x:c r="A84" s="11"/>
      <x:c r="B84" s="11"/>
      <x:c r="C84" s="11"/>
      <x:c r="D84" s="23"/>
      <x:c r="E84" s="23"/>
      <x:c r="F84" s="11"/>
      <x:c r="G84" s="11"/>
      <x:c r="H84" s="11"/>
      <x:c r="I84" s="11"/>
      <x:c r="J84" s="11"/>
      <x:c r="K84" s="12" t="str">
        <x:f>IF(COUNTA(A84:J84,L84)=0,"",IF(OR(OR(NOT(ISTEXT(A84)),LEN(TRIM(A84))=0),OR(NOT(ISTEXT(B84)),LEN(TRIM(B84))=0),OR(NOT(ISTEXT(F84)),LEN(TRIM(F84))=0),OR(NOT(ISTEXT(J84)),LEN(TRIM(J84))=0)),"Заповніть код, відділ, підсумок і роль",IF(OR(A84&lt;&gt;TRIM(A84),B84&lt;&gt;TRIM(B84),ISNUMBER(FIND("*",A84)),ISNUMBER(FIND("?",A84)),ISNUMBER(FIND("~",A84)),ISNUMBER(FIND("*",B84)),ISNUMBER(FIND("?",B84)),ISNUMBER(FIND("~",B84))),"Перевірте код і відділ",IF(COUNTIF($A$7:$A$806,"="&amp;A84)&gt;1,"Код повторюється",IF(COUNTIFS('Налаштування'!$I$7:$I$18,"="&amp;B84,'Налаштування'!$J$7:$J$18,"Готово")&lt;&gt;1,"Перевірте відділ",IF(NOT(OR(C84="Тижневий",C84="Місячний")),"Оберіть тип",IF(OR(NOT(ISNUMBER(D84)),NOT(ISNUMBER(E84))),"Вкажіть дати",IF(OR(OR(D84&lt;1,D84&gt;2958465,D84&lt;&gt;INT(D84)),OR(E84&lt;1,E84&gt;2958465,E84&lt;&gt;INT(E84)),D84&gt;E84),"Перевірте дати",IF(OR('Налаштування'!$C$4&lt;&gt;"Готово",E84&lt;DATE('Налаштування'!$B$4,1,1),D84&gt;DATE('Налаштування'!$B$4,12,31)),"Перевірте рік",IF(OR(AND(C84="Тижневий",E84-D84&lt;&gt;6),AND(C84="Місячний",OR(YEAR(D84)&lt;&gt;'Налаштування'!$B$4,DAY(D84)&lt;&gt;1,E84&lt;&gt;DATE(YEAR(D84),MONTH(D84)+1,0)))),"Перевірте період",IF(COUNTIFS($B$7:$B$806,"="&amp;B84,$C$7:$C$806,C84,$D$7:$D$806,"&lt;="&amp;E84,$E$7:$E$806,"&gt;="&amp;D84)&gt;1,"Періоди перетинаються","Поля заповнені")))))))))))</x:f>
      </x:c>
      <x:c r="L84" s="11"/>
    </x:row>
    <x:row r="85" ht="40" customHeight="1">
      <x:c r="A85" s="11"/>
      <x:c r="B85" s="11"/>
      <x:c r="C85" s="11"/>
      <x:c r="D85" s="23"/>
      <x:c r="E85" s="23"/>
      <x:c r="F85" s="11"/>
      <x:c r="G85" s="11"/>
      <x:c r="H85" s="11"/>
      <x:c r="I85" s="11"/>
      <x:c r="J85" s="11"/>
      <x:c r="K85" s="12" t="str">
        <x:f>IF(COUNTA(A85:J85,L85)=0,"",IF(OR(OR(NOT(ISTEXT(A85)),LEN(TRIM(A85))=0),OR(NOT(ISTEXT(B85)),LEN(TRIM(B85))=0),OR(NOT(ISTEXT(F85)),LEN(TRIM(F85))=0),OR(NOT(ISTEXT(J85)),LEN(TRIM(J85))=0)),"Заповніть код, відділ, підсумок і роль",IF(OR(A85&lt;&gt;TRIM(A85),B85&lt;&gt;TRIM(B85),ISNUMBER(FIND("*",A85)),ISNUMBER(FIND("?",A85)),ISNUMBER(FIND("~",A85)),ISNUMBER(FIND("*",B85)),ISNUMBER(FIND("?",B85)),ISNUMBER(FIND("~",B85))),"Перевірте код і відділ",IF(COUNTIF($A$7:$A$806,"="&amp;A85)&gt;1,"Код повторюється",IF(COUNTIFS('Налаштування'!$I$7:$I$18,"="&amp;B85,'Налаштування'!$J$7:$J$18,"Готово")&lt;&gt;1,"Перевірте відділ",IF(NOT(OR(C85="Тижневий",C85="Місячний")),"Оберіть тип",IF(OR(NOT(ISNUMBER(D85)),NOT(ISNUMBER(E85))),"Вкажіть дати",IF(OR(OR(D85&lt;1,D85&gt;2958465,D85&lt;&gt;INT(D85)),OR(E85&lt;1,E85&gt;2958465,E85&lt;&gt;INT(E85)),D85&gt;E85),"Перевірте дати",IF(OR('Налаштування'!$C$4&lt;&gt;"Готово",E85&lt;DATE('Налаштування'!$B$4,1,1),D85&gt;DATE('Налаштування'!$B$4,12,31)),"Перевірте рік",IF(OR(AND(C85="Тижневий",E85-D85&lt;&gt;6),AND(C85="Місячний",OR(YEAR(D85)&lt;&gt;'Налаштування'!$B$4,DAY(D85)&lt;&gt;1,E85&lt;&gt;DATE(YEAR(D85),MONTH(D85)+1,0)))),"Перевірте період",IF(COUNTIFS($B$7:$B$806,"="&amp;B85,$C$7:$C$806,C85,$D$7:$D$806,"&lt;="&amp;E85,$E$7:$E$806,"&gt;="&amp;D85)&gt;1,"Періоди перетинаються","Поля заповнені")))))))))))</x:f>
      </x:c>
      <x:c r="L85" s="11"/>
    </x:row>
    <x:row r="86" ht="40" customHeight="1">
      <x:c r="A86" s="11"/>
      <x:c r="B86" s="11"/>
      <x:c r="C86" s="11"/>
      <x:c r="D86" s="23"/>
      <x:c r="E86" s="23"/>
      <x:c r="F86" s="11"/>
      <x:c r="G86" s="11"/>
      <x:c r="H86" s="11"/>
      <x:c r="I86" s="11"/>
      <x:c r="J86" s="11"/>
      <x:c r="K86" s="12" t="str">
        <x:f>IF(COUNTA(A86:J86,L86)=0,"",IF(OR(OR(NOT(ISTEXT(A86)),LEN(TRIM(A86))=0),OR(NOT(ISTEXT(B86)),LEN(TRIM(B86))=0),OR(NOT(ISTEXT(F86)),LEN(TRIM(F86))=0),OR(NOT(ISTEXT(J86)),LEN(TRIM(J86))=0)),"Заповніть код, відділ, підсумок і роль",IF(OR(A86&lt;&gt;TRIM(A86),B86&lt;&gt;TRIM(B86),ISNUMBER(FIND("*",A86)),ISNUMBER(FIND("?",A86)),ISNUMBER(FIND("~",A86)),ISNUMBER(FIND("*",B86)),ISNUMBER(FIND("?",B86)),ISNUMBER(FIND("~",B86))),"Перевірте код і відділ",IF(COUNTIF($A$7:$A$806,"="&amp;A86)&gt;1,"Код повторюється",IF(COUNTIFS('Налаштування'!$I$7:$I$18,"="&amp;B86,'Налаштування'!$J$7:$J$18,"Готово")&lt;&gt;1,"Перевірте відділ",IF(NOT(OR(C86="Тижневий",C86="Місячний")),"Оберіть тип",IF(OR(NOT(ISNUMBER(D86)),NOT(ISNUMBER(E86))),"Вкажіть дати",IF(OR(OR(D86&lt;1,D86&gt;2958465,D86&lt;&gt;INT(D86)),OR(E86&lt;1,E86&gt;2958465,E86&lt;&gt;INT(E86)),D86&gt;E86),"Перевірте дати",IF(OR('Налаштування'!$C$4&lt;&gt;"Готово",E86&lt;DATE('Налаштування'!$B$4,1,1),D86&gt;DATE('Налаштування'!$B$4,12,31)),"Перевірте рік",IF(OR(AND(C86="Тижневий",E86-D86&lt;&gt;6),AND(C86="Місячний",OR(YEAR(D86)&lt;&gt;'Налаштування'!$B$4,DAY(D86)&lt;&gt;1,E86&lt;&gt;DATE(YEAR(D86),MONTH(D86)+1,0)))),"Перевірте період",IF(COUNTIFS($B$7:$B$806,"="&amp;B86,$C$7:$C$806,C86,$D$7:$D$806,"&lt;="&amp;E86,$E$7:$E$806,"&gt;="&amp;D86)&gt;1,"Періоди перетинаються","Поля заповнені")))))))))))</x:f>
      </x:c>
      <x:c r="L86" s="11"/>
    </x:row>
    <x:row r="87" ht="40" customHeight="1">
      <x:c r="A87" s="11"/>
      <x:c r="B87" s="11"/>
      <x:c r="C87" s="11"/>
      <x:c r="D87" s="23"/>
      <x:c r="E87" s="23"/>
      <x:c r="F87" s="11"/>
      <x:c r="G87" s="11"/>
      <x:c r="H87" s="11"/>
      <x:c r="I87" s="11"/>
      <x:c r="J87" s="11"/>
      <x:c r="K87" s="12" t="str">
        <x:f>IF(COUNTA(A87:J87,L87)=0,"",IF(OR(OR(NOT(ISTEXT(A87)),LEN(TRIM(A87))=0),OR(NOT(ISTEXT(B87)),LEN(TRIM(B87))=0),OR(NOT(ISTEXT(F87)),LEN(TRIM(F87))=0),OR(NOT(ISTEXT(J87)),LEN(TRIM(J87))=0)),"Заповніть код, відділ, підсумок і роль",IF(OR(A87&lt;&gt;TRIM(A87),B87&lt;&gt;TRIM(B87),ISNUMBER(FIND("*",A87)),ISNUMBER(FIND("?",A87)),ISNUMBER(FIND("~",A87)),ISNUMBER(FIND("*",B87)),ISNUMBER(FIND("?",B87)),ISNUMBER(FIND("~",B87))),"Перевірте код і відділ",IF(COUNTIF($A$7:$A$806,"="&amp;A87)&gt;1,"Код повторюється",IF(COUNTIFS('Налаштування'!$I$7:$I$18,"="&amp;B87,'Налаштування'!$J$7:$J$18,"Готово")&lt;&gt;1,"Перевірте відділ",IF(NOT(OR(C87="Тижневий",C87="Місячний")),"Оберіть тип",IF(OR(NOT(ISNUMBER(D87)),NOT(ISNUMBER(E87))),"Вкажіть дати",IF(OR(OR(D87&lt;1,D87&gt;2958465,D87&lt;&gt;INT(D87)),OR(E87&lt;1,E87&gt;2958465,E87&lt;&gt;INT(E87)),D87&gt;E87),"Перевірте дати",IF(OR('Налаштування'!$C$4&lt;&gt;"Готово",E87&lt;DATE('Налаштування'!$B$4,1,1),D87&gt;DATE('Налаштування'!$B$4,12,31)),"Перевірте рік",IF(OR(AND(C87="Тижневий",E87-D87&lt;&gt;6),AND(C87="Місячний",OR(YEAR(D87)&lt;&gt;'Налаштування'!$B$4,DAY(D87)&lt;&gt;1,E87&lt;&gt;DATE(YEAR(D87),MONTH(D87)+1,0)))),"Перевірте період",IF(COUNTIFS($B$7:$B$806,"="&amp;B87,$C$7:$C$806,C87,$D$7:$D$806,"&lt;="&amp;E87,$E$7:$E$806,"&gt;="&amp;D87)&gt;1,"Періоди перетинаються","Поля заповнені")))))))))))</x:f>
      </x:c>
      <x:c r="L87" s="11"/>
    </x:row>
    <x:row r="88" ht="40" customHeight="1">
      <x:c r="A88" s="11"/>
      <x:c r="B88" s="11"/>
      <x:c r="C88" s="11"/>
      <x:c r="D88" s="23"/>
      <x:c r="E88" s="23"/>
      <x:c r="F88" s="11"/>
      <x:c r="G88" s="11"/>
      <x:c r="H88" s="11"/>
      <x:c r="I88" s="11"/>
      <x:c r="J88" s="11"/>
      <x:c r="K88" s="12" t="str">
        <x:f>IF(COUNTA(A88:J88,L88)=0,"",IF(OR(OR(NOT(ISTEXT(A88)),LEN(TRIM(A88))=0),OR(NOT(ISTEXT(B88)),LEN(TRIM(B88))=0),OR(NOT(ISTEXT(F88)),LEN(TRIM(F88))=0),OR(NOT(ISTEXT(J88)),LEN(TRIM(J88))=0)),"Заповніть код, відділ, підсумок і роль",IF(OR(A88&lt;&gt;TRIM(A88),B88&lt;&gt;TRIM(B88),ISNUMBER(FIND("*",A88)),ISNUMBER(FIND("?",A88)),ISNUMBER(FIND("~",A88)),ISNUMBER(FIND("*",B88)),ISNUMBER(FIND("?",B88)),ISNUMBER(FIND("~",B88))),"Перевірте код і відділ",IF(COUNTIF($A$7:$A$806,"="&amp;A88)&gt;1,"Код повторюється",IF(COUNTIFS('Налаштування'!$I$7:$I$18,"="&amp;B88,'Налаштування'!$J$7:$J$18,"Готово")&lt;&gt;1,"Перевірте відділ",IF(NOT(OR(C88="Тижневий",C88="Місячний")),"Оберіть тип",IF(OR(NOT(ISNUMBER(D88)),NOT(ISNUMBER(E88))),"Вкажіть дати",IF(OR(OR(D88&lt;1,D88&gt;2958465,D88&lt;&gt;INT(D88)),OR(E88&lt;1,E88&gt;2958465,E88&lt;&gt;INT(E88)),D88&gt;E88),"Перевірте дати",IF(OR('Налаштування'!$C$4&lt;&gt;"Готово",E88&lt;DATE('Налаштування'!$B$4,1,1),D88&gt;DATE('Налаштування'!$B$4,12,31)),"Перевірте рік",IF(OR(AND(C88="Тижневий",E88-D88&lt;&gt;6),AND(C88="Місячний",OR(YEAR(D88)&lt;&gt;'Налаштування'!$B$4,DAY(D88)&lt;&gt;1,E88&lt;&gt;DATE(YEAR(D88),MONTH(D88)+1,0)))),"Перевірте період",IF(COUNTIFS($B$7:$B$806,"="&amp;B88,$C$7:$C$806,C88,$D$7:$D$806,"&lt;="&amp;E88,$E$7:$E$806,"&gt;="&amp;D88)&gt;1,"Періоди перетинаються","Поля заповнені")))))))))))</x:f>
      </x:c>
      <x:c r="L88" s="11"/>
    </x:row>
    <x:row r="89" ht="40" customHeight="1">
      <x:c r="A89" s="11"/>
      <x:c r="B89" s="11"/>
      <x:c r="C89" s="11"/>
      <x:c r="D89" s="23"/>
      <x:c r="E89" s="23"/>
      <x:c r="F89" s="11"/>
      <x:c r="G89" s="11"/>
      <x:c r="H89" s="11"/>
      <x:c r="I89" s="11"/>
      <x:c r="J89" s="11"/>
      <x:c r="K89" s="12" t="str">
        <x:f>IF(COUNTA(A89:J89,L89)=0,"",IF(OR(OR(NOT(ISTEXT(A89)),LEN(TRIM(A89))=0),OR(NOT(ISTEXT(B89)),LEN(TRIM(B89))=0),OR(NOT(ISTEXT(F89)),LEN(TRIM(F89))=0),OR(NOT(ISTEXT(J89)),LEN(TRIM(J89))=0)),"Заповніть код, відділ, підсумок і роль",IF(OR(A89&lt;&gt;TRIM(A89),B89&lt;&gt;TRIM(B89),ISNUMBER(FIND("*",A89)),ISNUMBER(FIND("?",A89)),ISNUMBER(FIND("~",A89)),ISNUMBER(FIND("*",B89)),ISNUMBER(FIND("?",B89)),ISNUMBER(FIND("~",B89))),"Перевірте код і відділ",IF(COUNTIF($A$7:$A$806,"="&amp;A89)&gt;1,"Код повторюється",IF(COUNTIFS('Налаштування'!$I$7:$I$18,"="&amp;B89,'Налаштування'!$J$7:$J$18,"Готово")&lt;&gt;1,"Перевірте відділ",IF(NOT(OR(C89="Тижневий",C89="Місячний")),"Оберіть тип",IF(OR(NOT(ISNUMBER(D89)),NOT(ISNUMBER(E89))),"Вкажіть дати",IF(OR(OR(D89&lt;1,D89&gt;2958465,D89&lt;&gt;INT(D89)),OR(E89&lt;1,E89&gt;2958465,E89&lt;&gt;INT(E89)),D89&gt;E89),"Перевірте дати",IF(OR('Налаштування'!$C$4&lt;&gt;"Готово",E89&lt;DATE('Налаштування'!$B$4,1,1),D89&gt;DATE('Налаштування'!$B$4,12,31)),"Перевірте рік",IF(OR(AND(C89="Тижневий",E89-D89&lt;&gt;6),AND(C89="Місячний",OR(YEAR(D89)&lt;&gt;'Налаштування'!$B$4,DAY(D89)&lt;&gt;1,E89&lt;&gt;DATE(YEAR(D89),MONTH(D89)+1,0)))),"Перевірте період",IF(COUNTIFS($B$7:$B$806,"="&amp;B89,$C$7:$C$806,C89,$D$7:$D$806,"&lt;="&amp;E89,$E$7:$E$806,"&gt;="&amp;D89)&gt;1,"Періоди перетинаються","Поля заповнені")))))))))))</x:f>
      </x:c>
      <x:c r="L89" s="11"/>
    </x:row>
    <x:row r="90" ht="40" customHeight="1">
      <x:c r="A90" s="11"/>
      <x:c r="B90" s="11"/>
      <x:c r="C90" s="11"/>
      <x:c r="D90" s="23"/>
      <x:c r="E90" s="23"/>
      <x:c r="F90" s="11"/>
      <x:c r="G90" s="11"/>
      <x:c r="H90" s="11"/>
      <x:c r="I90" s="11"/>
      <x:c r="J90" s="11"/>
      <x:c r="K90" s="12" t="str">
        <x:f>IF(COUNTA(A90:J90,L90)=0,"",IF(OR(OR(NOT(ISTEXT(A90)),LEN(TRIM(A90))=0),OR(NOT(ISTEXT(B90)),LEN(TRIM(B90))=0),OR(NOT(ISTEXT(F90)),LEN(TRIM(F90))=0),OR(NOT(ISTEXT(J90)),LEN(TRIM(J90))=0)),"Заповніть код, відділ, підсумок і роль",IF(OR(A90&lt;&gt;TRIM(A90),B90&lt;&gt;TRIM(B90),ISNUMBER(FIND("*",A90)),ISNUMBER(FIND("?",A90)),ISNUMBER(FIND("~",A90)),ISNUMBER(FIND("*",B90)),ISNUMBER(FIND("?",B90)),ISNUMBER(FIND("~",B90))),"Перевірте код і відділ",IF(COUNTIF($A$7:$A$806,"="&amp;A90)&gt;1,"Код повторюється",IF(COUNTIFS('Налаштування'!$I$7:$I$18,"="&amp;B90,'Налаштування'!$J$7:$J$18,"Готово")&lt;&gt;1,"Перевірте відділ",IF(NOT(OR(C90="Тижневий",C90="Місячний")),"Оберіть тип",IF(OR(NOT(ISNUMBER(D90)),NOT(ISNUMBER(E90))),"Вкажіть дати",IF(OR(OR(D90&lt;1,D90&gt;2958465,D90&lt;&gt;INT(D90)),OR(E90&lt;1,E90&gt;2958465,E90&lt;&gt;INT(E90)),D90&gt;E90),"Перевірте дати",IF(OR('Налаштування'!$C$4&lt;&gt;"Готово",E90&lt;DATE('Налаштування'!$B$4,1,1),D90&gt;DATE('Налаштування'!$B$4,12,31)),"Перевірте рік",IF(OR(AND(C90="Тижневий",E90-D90&lt;&gt;6),AND(C90="Місячний",OR(YEAR(D90)&lt;&gt;'Налаштування'!$B$4,DAY(D90)&lt;&gt;1,E90&lt;&gt;DATE(YEAR(D90),MONTH(D90)+1,0)))),"Перевірте період",IF(COUNTIFS($B$7:$B$806,"="&amp;B90,$C$7:$C$806,C90,$D$7:$D$806,"&lt;="&amp;E90,$E$7:$E$806,"&gt;="&amp;D90)&gt;1,"Періоди перетинаються","Поля заповнені")))))))))))</x:f>
      </x:c>
      <x:c r="L90" s="11"/>
    </x:row>
    <x:row r="91" ht="40" customHeight="1">
      <x:c r="A91" s="11"/>
      <x:c r="B91" s="11"/>
      <x:c r="C91" s="11"/>
      <x:c r="D91" s="23"/>
      <x:c r="E91" s="23"/>
      <x:c r="F91" s="11"/>
      <x:c r="G91" s="11"/>
      <x:c r="H91" s="11"/>
      <x:c r="I91" s="11"/>
      <x:c r="J91" s="11"/>
      <x:c r="K91" s="12" t="str">
        <x:f>IF(COUNTA(A91:J91,L91)=0,"",IF(OR(OR(NOT(ISTEXT(A91)),LEN(TRIM(A91))=0),OR(NOT(ISTEXT(B91)),LEN(TRIM(B91))=0),OR(NOT(ISTEXT(F91)),LEN(TRIM(F91))=0),OR(NOT(ISTEXT(J91)),LEN(TRIM(J91))=0)),"Заповніть код, відділ, підсумок і роль",IF(OR(A91&lt;&gt;TRIM(A91),B91&lt;&gt;TRIM(B91),ISNUMBER(FIND("*",A91)),ISNUMBER(FIND("?",A91)),ISNUMBER(FIND("~",A91)),ISNUMBER(FIND("*",B91)),ISNUMBER(FIND("?",B91)),ISNUMBER(FIND("~",B91))),"Перевірте код і відділ",IF(COUNTIF($A$7:$A$806,"="&amp;A91)&gt;1,"Код повторюється",IF(COUNTIFS('Налаштування'!$I$7:$I$18,"="&amp;B91,'Налаштування'!$J$7:$J$18,"Готово")&lt;&gt;1,"Перевірте відділ",IF(NOT(OR(C91="Тижневий",C91="Місячний")),"Оберіть тип",IF(OR(NOT(ISNUMBER(D91)),NOT(ISNUMBER(E91))),"Вкажіть дати",IF(OR(OR(D91&lt;1,D91&gt;2958465,D91&lt;&gt;INT(D91)),OR(E91&lt;1,E91&gt;2958465,E91&lt;&gt;INT(E91)),D91&gt;E91),"Перевірте дати",IF(OR('Налаштування'!$C$4&lt;&gt;"Готово",E91&lt;DATE('Налаштування'!$B$4,1,1),D91&gt;DATE('Налаштування'!$B$4,12,31)),"Перевірте рік",IF(OR(AND(C91="Тижневий",E91-D91&lt;&gt;6),AND(C91="Місячний",OR(YEAR(D91)&lt;&gt;'Налаштування'!$B$4,DAY(D91)&lt;&gt;1,E91&lt;&gt;DATE(YEAR(D91),MONTH(D91)+1,0)))),"Перевірте період",IF(COUNTIFS($B$7:$B$806,"="&amp;B91,$C$7:$C$806,C91,$D$7:$D$806,"&lt;="&amp;E91,$E$7:$E$806,"&gt;="&amp;D91)&gt;1,"Періоди перетинаються","Поля заповнені")))))))))))</x:f>
      </x:c>
      <x:c r="L91" s="11"/>
    </x:row>
    <x:row r="92" ht="40" customHeight="1">
      <x:c r="A92" s="11"/>
      <x:c r="B92" s="11"/>
      <x:c r="C92" s="11"/>
      <x:c r="D92" s="23"/>
      <x:c r="E92" s="23"/>
      <x:c r="F92" s="11"/>
      <x:c r="G92" s="11"/>
      <x:c r="H92" s="11"/>
      <x:c r="I92" s="11"/>
      <x:c r="J92" s="11"/>
      <x:c r="K92" s="12" t="str">
        <x:f>IF(COUNTA(A92:J92,L92)=0,"",IF(OR(OR(NOT(ISTEXT(A92)),LEN(TRIM(A92))=0),OR(NOT(ISTEXT(B92)),LEN(TRIM(B92))=0),OR(NOT(ISTEXT(F92)),LEN(TRIM(F92))=0),OR(NOT(ISTEXT(J92)),LEN(TRIM(J92))=0)),"Заповніть код, відділ, підсумок і роль",IF(OR(A92&lt;&gt;TRIM(A92),B92&lt;&gt;TRIM(B92),ISNUMBER(FIND("*",A92)),ISNUMBER(FIND("?",A92)),ISNUMBER(FIND("~",A92)),ISNUMBER(FIND("*",B92)),ISNUMBER(FIND("?",B92)),ISNUMBER(FIND("~",B92))),"Перевірте код і відділ",IF(COUNTIF($A$7:$A$806,"="&amp;A92)&gt;1,"Код повторюється",IF(COUNTIFS('Налаштування'!$I$7:$I$18,"="&amp;B92,'Налаштування'!$J$7:$J$18,"Готово")&lt;&gt;1,"Перевірте відділ",IF(NOT(OR(C92="Тижневий",C92="Місячний")),"Оберіть тип",IF(OR(NOT(ISNUMBER(D92)),NOT(ISNUMBER(E92))),"Вкажіть дати",IF(OR(OR(D92&lt;1,D92&gt;2958465,D92&lt;&gt;INT(D92)),OR(E92&lt;1,E92&gt;2958465,E92&lt;&gt;INT(E92)),D92&gt;E92),"Перевірте дати",IF(OR('Налаштування'!$C$4&lt;&gt;"Готово",E92&lt;DATE('Налаштування'!$B$4,1,1),D92&gt;DATE('Налаштування'!$B$4,12,31)),"Перевірте рік",IF(OR(AND(C92="Тижневий",E92-D92&lt;&gt;6),AND(C92="Місячний",OR(YEAR(D92)&lt;&gt;'Налаштування'!$B$4,DAY(D92)&lt;&gt;1,E92&lt;&gt;DATE(YEAR(D92),MONTH(D92)+1,0)))),"Перевірте період",IF(COUNTIFS($B$7:$B$806,"="&amp;B92,$C$7:$C$806,C92,$D$7:$D$806,"&lt;="&amp;E92,$E$7:$E$806,"&gt;="&amp;D92)&gt;1,"Періоди перетинаються","Поля заповнені")))))))))))</x:f>
      </x:c>
      <x:c r="L92" s="11"/>
    </x:row>
    <x:row r="93" ht="40" customHeight="1">
      <x:c r="A93" s="11"/>
      <x:c r="B93" s="11"/>
      <x:c r="C93" s="11"/>
      <x:c r="D93" s="23"/>
      <x:c r="E93" s="23"/>
      <x:c r="F93" s="11"/>
      <x:c r="G93" s="11"/>
      <x:c r="H93" s="11"/>
      <x:c r="I93" s="11"/>
      <x:c r="J93" s="11"/>
      <x:c r="K93" s="12" t="str">
        <x:f>IF(COUNTA(A93:J93,L93)=0,"",IF(OR(OR(NOT(ISTEXT(A93)),LEN(TRIM(A93))=0),OR(NOT(ISTEXT(B93)),LEN(TRIM(B93))=0),OR(NOT(ISTEXT(F93)),LEN(TRIM(F93))=0),OR(NOT(ISTEXT(J93)),LEN(TRIM(J93))=0)),"Заповніть код, відділ, підсумок і роль",IF(OR(A93&lt;&gt;TRIM(A93),B93&lt;&gt;TRIM(B93),ISNUMBER(FIND("*",A93)),ISNUMBER(FIND("?",A93)),ISNUMBER(FIND("~",A93)),ISNUMBER(FIND("*",B93)),ISNUMBER(FIND("?",B93)),ISNUMBER(FIND("~",B93))),"Перевірте код і відділ",IF(COUNTIF($A$7:$A$806,"="&amp;A93)&gt;1,"Код повторюється",IF(COUNTIFS('Налаштування'!$I$7:$I$18,"="&amp;B93,'Налаштування'!$J$7:$J$18,"Готово")&lt;&gt;1,"Перевірте відділ",IF(NOT(OR(C93="Тижневий",C93="Місячний")),"Оберіть тип",IF(OR(NOT(ISNUMBER(D93)),NOT(ISNUMBER(E93))),"Вкажіть дати",IF(OR(OR(D93&lt;1,D93&gt;2958465,D93&lt;&gt;INT(D93)),OR(E93&lt;1,E93&gt;2958465,E93&lt;&gt;INT(E93)),D93&gt;E93),"Перевірте дати",IF(OR('Налаштування'!$C$4&lt;&gt;"Готово",E93&lt;DATE('Налаштування'!$B$4,1,1),D93&gt;DATE('Налаштування'!$B$4,12,31)),"Перевірте рік",IF(OR(AND(C93="Тижневий",E93-D93&lt;&gt;6),AND(C93="Місячний",OR(YEAR(D93)&lt;&gt;'Налаштування'!$B$4,DAY(D93)&lt;&gt;1,E93&lt;&gt;DATE(YEAR(D93),MONTH(D93)+1,0)))),"Перевірте період",IF(COUNTIFS($B$7:$B$806,"="&amp;B93,$C$7:$C$806,C93,$D$7:$D$806,"&lt;="&amp;E93,$E$7:$E$806,"&gt;="&amp;D93)&gt;1,"Періоди перетинаються","Поля заповнені")))))))))))</x:f>
      </x:c>
      <x:c r="L93" s="11"/>
    </x:row>
    <x:row r="94" ht="40" customHeight="1">
      <x:c r="A94" s="11"/>
      <x:c r="B94" s="11"/>
      <x:c r="C94" s="11"/>
      <x:c r="D94" s="23"/>
      <x:c r="E94" s="23"/>
      <x:c r="F94" s="11"/>
      <x:c r="G94" s="11"/>
      <x:c r="H94" s="11"/>
      <x:c r="I94" s="11"/>
      <x:c r="J94" s="11"/>
      <x:c r="K94" s="12" t="str">
        <x:f>IF(COUNTA(A94:J94,L94)=0,"",IF(OR(OR(NOT(ISTEXT(A94)),LEN(TRIM(A94))=0),OR(NOT(ISTEXT(B94)),LEN(TRIM(B94))=0),OR(NOT(ISTEXT(F94)),LEN(TRIM(F94))=0),OR(NOT(ISTEXT(J94)),LEN(TRIM(J94))=0)),"Заповніть код, відділ, підсумок і роль",IF(OR(A94&lt;&gt;TRIM(A94),B94&lt;&gt;TRIM(B94),ISNUMBER(FIND("*",A94)),ISNUMBER(FIND("?",A94)),ISNUMBER(FIND("~",A94)),ISNUMBER(FIND("*",B94)),ISNUMBER(FIND("?",B94)),ISNUMBER(FIND("~",B94))),"Перевірте код і відділ",IF(COUNTIF($A$7:$A$806,"="&amp;A94)&gt;1,"Код повторюється",IF(COUNTIFS('Налаштування'!$I$7:$I$18,"="&amp;B94,'Налаштування'!$J$7:$J$18,"Готово")&lt;&gt;1,"Перевірте відділ",IF(NOT(OR(C94="Тижневий",C94="Місячний")),"Оберіть тип",IF(OR(NOT(ISNUMBER(D94)),NOT(ISNUMBER(E94))),"Вкажіть дати",IF(OR(OR(D94&lt;1,D94&gt;2958465,D94&lt;&gt;INT(D94)),OR(E94&lt;1,E94&gt;2958465,E94&lt;&gt;INT(E94)),D94&gt;E94),"Перевірте дати",IF(OR('Налаштування'!$C$4&lt;&gt;"Готово",E94&lt;DATE('Налаштування'!$B$4,1,1),D94&gt;DATE('Налаштування'!$B$4,12,31)),"Перевірте рік",IF(OR(AND(C94="Тижневий",E94-D94&lt;&gt;6),AND(C94="Місячний",OR(YEAR(D94)&lt;&gt;'Налаштування'!$B$4,DAY(D94)&lt;&gt;1,E94&lt;&gt;DATE(YEAR(D94),MONTH(D94)+1,0)))),"Перевірте період",IF(COUNTIFS($B$7:$B$806,"="&amp;B94,$C$7:$C$806,C94,$D$7:$D$806,"&lt;="&amp;E94,$E$7:$E$806,"&gt;="&amp;D94)&gt;1,"Періоди перетинаються","Поля заповнені")))))))))))</x:f>
      </x:c>
      <x:c r="L94" s="11"/>
    </x:row>
    <x:row r="95" ht="40" customHeight="1">
      <x:c r="A95" s="11"/>
      <x:c r="B95" s="11"/>
      <x:c r="C95" s="11"/>
      <x:c r="D95" s="23"/>
      <x:c r="E95" s="23"/>
      <x:c r="F95" s="11"/>
      <x:c r="G95" s="11"/>
      <x:c r="H95" s="11"/>
      <x:c r="I95" s="11"/>
      <x:c r="J95" s="11"/>
      <x:c r="K95" s="12" t="str">
        <x:f>IF(COUNTA(A95:J95,L95)=0,"",IF(OR(OR(NOT(ISTEXT(A95)),LEN(TRIM(A95))=0),OR(NOT(ISTEXT(B95)),LEN(TRIM(B95))=0),OR(NOT(ISTEXT(F95)),LEN(TRIM(F95))=0),OR(NOT(ISTEXT(J95)),LEN(TRIM(J95))=0)),"Заповніть код, відділ, підсумок і роль",IF(OR(A95&lt;&gt;TRIM(A95),B95&lt;&gt;TRIM(B95),ISNUMBER(FIND("*",A95)),ISNUMBER(FIND("?",A95)),ISNUMBER(FIND("~",A95)),ISNUMBER(FIND("*",B95)),ISNUMBER(FIND("?",B95)),ISNUMBER(FIND("~",B95))),"Перевірте код і відділ",IF(COUNTIF($A$7:$A$806,"="&amp;A95)&gt;1,"Код повторюється",IF(COUNTIFS('Налаштування'!$I$7:$I$18,"="&amp;B95,'Налаштування'!$J$7:$J$18,"Готово")&lt;&gt;1,"Перевірте відділ",IF(NOT(OR(C95="Тижневий",C95="Місячний")),"Оберіть тип",IF(OR(NOT(ISNUMBER(D95)),NOT(ISNUMBER(E95))),"Вкажіть дати",IF(OR(OR(D95&lt;1,D95&gt;2958465,D95&lt;&gt;INT(D95)),OR(E95&lt;1,E95&gt;2958465,E95&lt;&gt;INT(E95)),D95&gt;E95),"Перевірте дати",IF(OR('Налаштування'!$C$4&lt;&gt;"Готово",E95&lt;DATE('Налаштування'!$B$4,1,1),D95&gt;DATE('Налаштування'!$B$4,12,31)),"Перевірте рік",IF(OR(AND(C95="Тижневий",E95-D95&lt;&gt;6),AND(C95="Місячний",OR(YEAR(D95)&lt;&gt;'Налаштування'!$B$4,DAY(D95)&lt;&gt;1,E95&lt;&gt;DATE(YEAR(D95),MONTH(D95)+1,0)))),"Перевірте період",IF(COUNTIFS($B$7:$B$806,"="&amp;B95,$C$7:$C$806,C95,$D$7:$D$806,"&lt;="&amp;E95,$E$7:$E$806,"&gt;="&amp;D95)&gt;1,"Періоди перетинаються","Поля заповнені")))))))))))</x:f>
      </x:c>
      <x:c r="L95" s="11"/>
    </x:row>
    <x:row r="96" ht="40" customHeight="1">
      <x:c r="A96" s="11"/>
      <x:c r="B96" s="11"/>
      <x:c r="C96" s="11"/>
      <x:c r="D96" s="23"/>
      <x:c r="E96" s="23"/>
      <x:c r="F96" s="11"/>
      <x:c r="G96" s="11"/>
      <x:c r="H96" s="11"/>
      <x:c r="I96" s="11"/>
      <x:c r="J96" s="11"/>
      <x:c r="K96" s="12" t="str">
        <x:f>IF(COUNTA(A96:J96,L96)=0,"",IF(OR(OR(NOT(ISTEXT(A96)),LEN(TRIM(A96))=0),OR(NOT(ISTEXT(B96)),LEN(TRIM(B96))=0),OR(NOT(ISTEXT(F96)),LEN(TRIM(F96))=0),OR(NOT(ISTEXT(J96)),LEN(TRIM(J96))=0)),"Заповніть код, відділ, підсумок і роль",IF(OR(A96&lt;&gt;TRIM(A96),B96&lt;&gt;TRIM(B96),ISNUMBER(FIND("*",A96)),ISNUMBER(FIND("?",A96)),ISNUMBER(FIND("~",A96)),ISNUMBER(FIND("*",B96)),ISNUMBER(FIND("?",B96)),ISNUMBER(FIND("~",B96))),"Перевірте код і відділ",IF(COUNTIF($A$7:$A$806,"="&amp;A96)&gt;1,"Код повторюється",IF(COUNTIFS('Налаштування'!$I$7:$I$18,"="&amp;B96,'Налаштування'!$J$7:$J$18,"Готово")&lt;&gt;1,"Перевірте відділ",IF(NOT(OR(C96="Тижневий",C96="Місячний")),"Оберіть тип",IF(OR(NOT(ISNUMBER(D96)),NOT(ISNUMBER(E96))),"Вкажіть дати",IF(OR(OR(D96&lt;1,D96&gt;2958465,D96&lt;&gt;INT(D96)),OR(E96&lt;1,E96&gt;2958465,E96&lt;&gt;INT(E96)),D96&gt;E96),"Перевірте дати",IF(OR('Налаштування'!$C$4&lt;&gt;"Готово",E96&lt;DATE('Налаштування'!$B$4,1,1),D96&gt;DATE('Налаштування'!$B$4,12,31)),"Перевірте рік",IF(OR(AND(C96="Тижневий",E96-D96&lt;&gt;6),AND(C96="Місячний",OR(YEAR(D96)&lt;&gt;'Налаштування'!$B$4,DAY(D96)&lt;&gt;1,E96&lt;&gt;DATE(YEAR(D96),MONTH(D96)+1,0)))),"Перевірте період",IF(COUNTIFS($B$7:$B$806,"="&amp;B96,$C$7:$C$806,C96,$D$7:$D$806,"&lt;="&amp;E96,$E$7:$E$806,"&gt;="&amp;D96)&gt;1,"Періоди перетинаються","Поля заповнені")))))))))))</x:f>
      </x:c>
      <x:c r="L96" s="11"/>
    </x:row>
    <x:row r="97" ht="40" customHeight="1">
      <x:c r="A97" s="11"/>
      <x:c r="B97" s="11"/>
      <x:c r="C97" s="11"/>
      <x:c r="D97" s="23"/>
      <x:c r="E97" s="23"/>
      <x:c r="F97" s="11"/>
      <x:c r="G97" s="11"/>
      <x:c r="H97" s="11"/>
      <x:c r="I97" s="11"/>
      <x:c r="J97" s="11"/>
      <x:c r="K97" s="12" t="str">
        <x:f>IF(COUNTA(A97:J97,L97)=0,"",IF(OR(OR(NOT(ISTEXT(A97)),LEN(TRIM(A97))=0),OR(NOT(ISTEXT(B97)),LEN(TRIM(B97))=0),OR(NOT(ISTEXT(F97)),LEN(TRIM(F97))=0),OR(NOT(ISTEXT(J97)),LEN(TRIM(J97))=0)),"Заповніть код, відділ, підсумок і роль",IF(OR(A97&lt;&gt;TRIM(A97),B97&lt;&gt;TRIM(B97),ISNUMBER(FIND("*",A97)),ISNUMBER(FIND("?",A97)),ISNUMBER(FIND("~",A97)),ISNUMBER(FIND("*",B97)),ISNUMBER(FIND("?",B97)),ISNUMBER(FIND("~",B97))),"Перевірте код і відділ",IF(COUNTIF($A$7:$A$806,"="&amp;A97)&gt;1,"Код повторюється",IF(COUNTIFS('Налаштування'!$I$7:$I$18,"="&amp;B97,'Налаштування'!$J$7:$J$18,"Готово")&lt;&gt;1,"Перевірте відділ",IF(NOT(OR(C97="Тижневий",C97="Місячний")),"Оберіть тип",IF(OR(NOT(ISNUMBER(D97)),NOT(ISNUMBER(E97))),"Вкажіть дати",IF(OR(OR(D97&lt;1,D97&gt;2958465,D97&lt;&gt;INT(D97)),OR(E97&lt;1,E97&gt;2958465,E97&lt;&gt;INT(E97)),D97&gt;E97),"Перевірте дати",IF(OR('Налаштування'!$C$4&lt;&gt;"Готово",E97&lt;DATE('Налаштування'!$B$4,1,1),D97&gt;DATE('Налаштування'!$B$4,12,31)),"Перевірте рік",IF(OR(AND(C97="Тижневий",E97-D97&lt;&gt;6),AND(C97="Місячний",OR(YEAR(D97)&lt;&gt;'Налаштування'!$B$4,DAY(D97)&lt;&gt;1,E97&lt;&gt;DATE(YEAR(D97),MONTH(D97)+1,0)))),"Перевірте період",IF(COUNTIFS($B$7:$B$806,"="&amp;B97,$C$7:$C$806,C97,$D$7:$D$806,"&lt;="&amp;E97,$E$7:$E$806,"&gt;="&amp;D97)&gt;1,"Періоди перетинаються","Поля заповнені")))))))))))</x:f>
      </x:c>
      <x:c r="L97" s="11"/>
    </x:row>
    <x:row r="98" ht="40" customHeight="1">
      <x:c r="A98" s="11"/>
      <x:c r="B98" s="11"/>
      <x:c r="C98" s="11"/>
      <x:c r="D98" s="23"/>
      <x:c r="E98" s="23"/>
      <x:c r="F98" s="11"/>
      <x:c r="G98" s="11"/>
      <x:c r="H98" s="11"/>
      <x:c r="I98" s="11"/>
      <x:c r="J98" s="11"/>
      <x:c r="K98" s="12" t="str">
        <x:f>IF(COUNTA(A98:J98,L98)=0,"",IF(OR(OR(NOT(ISTEXT(A98)),LEN(TRIM(A98))=0),OR(NOT(ISTEXT(B98)),LEN(TRIM(B98))=0),OR(NOT(ISTEXT(F98)),LEN(TRIM(F98))=0),OR(NOT(ISTEXT(J98)),LEN(TRIM(J98))=0)),"Заповніть код, відділ, підсумок і роль",IF(OR(A98&lt;&gt;TRIM(A98),B98&lt;&gt;TRIM(B98),ISNUMBER(FIND("*",A98)),ISNUMBER(FIND("?",A98)),ISNUMBER(FIND("~",A98)),ISNUMBER(FIND("*",B98)),ISNUMBER(FIND("?",B98)),ISNUMBER(FIND("~",B98))),"Перевірте код і відділ",IF(COUNTIF($A$7:$A$806,"="&amp;A98)&gt;1,"Код повторюється",IF(COUNTIFS('Налаштування'!$I$7:$I$18,"="&amp;B98,'Налаштування'!$J$7:$J$18,"Готово")&lt;&gt;1,"Перевірте відділ",IF(NOT(OR(C98="Тижневий",C98="Місячний")),"Оберіть тип",IF(OR(NOT(ISNUMBER(D98)),NOT(ISNUMBER(E98))),"Вкажіть дати",IF(OR(OR(D98&lt;1,D98&gt;2958465,D98&lt;&gt;INT(D98)),OR(E98&lt;1,E98&gt;2958465,E98&lt;&gt;INT(E98)),D98&gt;E98),"Перевірте дати",IF(OR('Налаштування'!$C$4&lt;&gt;"Готово",E98&lt;DATE('Налаштування'!$B$4,1,1),D98&gt;DATE('Налаштування'!$B$4,12,31)),"Перевірте рік",IF(OR(AND(C98="Тижневий",E98-D98&lt;&gt;6),AND(C98="Місячний",OR(YEAR(D98)&lt;&gt;'Налаштування'!$B$4,DAY(D98)&lt;&gt;1,E98&lt;&gt;DATE(YEAR(D98),MONTH(D98)+1,0)))),"Перевірте період",IF(COUNTIFS($B$7:$B$806,"="&amp;B98,$C$7:$C$806,C98,$D$7:$D$806,"&lt;="&amp;E98,$E$7:$E$806,"&gt;="&amp;D98)&gt;1,"Періоди перетинаються","Поля заповнені")))))))))))</x:f>
      </x:c>
      <x:c r="L98" s="11"/>
    </x:row>
    <x:row r="99" ht="40" customHeight="1">
      <x:c r="A99" s="11"/>
      <x:c r="B99" s="11"/>
      <x:c r="C99" s="11"/>
      <x:c r="D99" s="23"/>
      <x:c r="E99" s="23"/>
      <x:c r="F99" s="11"/>
      <x:c r="G99" s="11"/>
      <x:c r="H99" s="11"/>
      <x:c r="I99" s="11"/>
      <x:c r="J99" s="11"/>
      <x:c r="K99" s="12" t="str">
        <x:f>IF(COUNTA(A99:J99,L99)=0,"",IF(OR(OR(NOT(ISTEXT(A99)),LEN(TRIM(A99))=0),OR(NOT(ISTEXT(B99)),LEN(TRIM(B99))=0),OR(NOT(ISTEXT(F99)),LEN(TRIM(F99))=0),OR(NOT(ISTEXT(J99)),LEN(TRIM(J99))=0)),"Заповніть код, відділ, підсумок і роль",IF(OR(A99&lt;&gt;TRIM(A99),B99&lt;&gt;TRIM(B99),ISNUMBER(FIND("*",A99)),ISNUMBER(FIND("?",A99)),ISNUMBER(FIND("~",A99)),ISNUMBER(FIND("*",B99)),ISNUMBER(FIND("?",B99)),ISNUMBER(FIND("~",B99))),"Перевірте код і відділ",IF(COUNTIF($A$7:$A$806,"="&amp;A99)&gt;1,"Код повторюється",IF(COUNTIFS('Налаштування'!$I$7:$I$18,"="&amp;B99,'Налаштування'!$J$7:$J$18,"Готово")&lt;&gt;1,"Перевірте відділ",IF(NOT(OR(C99="Тижневий",C99="Місячний")),"Оберіть тип",IF(OR(NOT(ISNUMBER(D99)),NOT(ISNUMBER(E99))),"Вкажіть дати",IF(OR(OR(D99&lt;1,D99&gt;2958465,D99&lt;&gt;INT(D99)),OR(E99&lt;1,E99&gt;2958465,E99&lt;&gt;INT(E99)),D99&gt;E99),"Перевірте дати",IF(OR('Налаштування'!$C$4&lt;&gt;"Готово",E99&lt;DATE('Налаштування'!$B$4,1,1),D99&gt;DATE('Налаштування'!$B$4,12,31)),"Перевірте рік",IF(OR(AND(C99="Тижневий",E99-D99&lt;&gt;6),AND(C99="Місячний",OR(YEAR(D99)&lt;&gt;'Налаштування'!$B$4,DAY(D99)&lt;&gt;1,E99&lt;&gt;DATE(YEAR(D99),MONTH(D99)+1,0)))),"Перевірте період",IF(COUNTIFS($B$7:$B$806,"="&amp;B99,$C$7:$C$806,C99,$D$7:$D$806,"&lt;="&amp;E99,$E$7:$E$806,"&gt;="&amp;D99)&gt;1,"Періоди перетинаються","Поля заповнені")))))))))))</x:f>
      </x:c>
      <x:c r="L99" s="11"/>
    </x:row>
    <x:row r="100" ht="40" customHeight="1">
      <x:c r="A100" s="11"/>
      <x:c r="B100" s="11"/>
      <x:c r="C100" s="11"/>
      <x:c r="D100" s="23"/>
      <x:c r="E100" s="23"/>
      <x:c r="F100" s="11"/>
      <x:c r="G100" s="11"/>
      <x:c r="H100" s="11"/>
      <x:c r="I100" s="11"/>
      <x:c r="J100" s="11"/>
      <x:c r="K100" s="12" t="str">
        <x:f>IF(COUNTA(A100:J100,L100)=0,"",IF(OR(OR(NOT(ISTEXT(A100)),LEN(TRIM(A100))=0),OR(NOT(ISTEXT(B100)),LEN(TRIM(B100))=0),OR(NOT(ISTEXT(F100)),LEN(TRIM(F100))=0),OR(NOT(ISTEXT(J100)),LEN(TRIM(J100))=0)),"Заповніть код, відділ, підсумок і роль",IF(OR(A100&lt;&gt;TRIM(A100),B100&lt;&gt;TRIM(B100),ISNUMBER(FIND("*",A100)),ISNUMBER(FIND("?",A100)),ISNUMBER(FIND("~",A100)),ISNUMBER(FIND("*",B100)),ISNUMBER(FIND("?",B100)),ISNUMBER(FIND("~",B100))),"Перевірте код і відділ",IF(COUNTIF($A$7:$A$806,"="&amp;A100)&gt;1,"Код повторюється",IF(COUNTIFS('Налаштування'!$I$7:$I$18,"="&amp;B100,'Налаштування'!$J$7:$J$18,"Готово")&lt;&gt;1,"Перевірте відділ",IF(NOT(OR(C100="Тижневий",C100="Місячний")),"Оберіть тип",IF(OR(NOT(ISNUMBER(D100)),NOT(ISNUMBER(E100))),"Вкажіть дати",IF(OR(OR(D100&lt;1,D100&gt;2958465,D100&lt;&gt;INT(D100)),OR(E100&lt;1,E100&gt;2958465,E100&lt;&gt;INT(E100)),D100&gt;E100),"Перевірте дати",IF(OR('Налаштування'!$C$4&lt;&gt;"Готово",E100&lt;DATE('Налаштування'!$B$4,1,1),D100&gt;DATE('Налаштування'!$B$4,12,31)),"Перевірте рік",IF(OR(AND(C100="Тижневий",E100-D100&lt;&gt;6),AND(C100="Місячний",OR(YEAR(D100)&lt;&gt;'Налаштування'!$B$4,DAY(D100)&lt;&gt;1,E100&lt;&gt;DATE(YEAR(D100),MONTH(D100)+1,0)))),"Перевірте період",IF(COUNTIFS($B$7:$B$806,"="&amp;B100,$C$7:$C$806,C100,$D$7:$D$806,"&lt;="&amp;E100,$E$7:$E$806,"&gt;="&amp;D100)&gt;1,"Періоди перетинаються","Поля заповнені")))))))))))</x:f>
      </x:c>
      <x:c r="L100" s="11"/>
    </x:row>
    <x:row r="101" ht="40" customHeight="1">
      <x:c r="A101" s="11"/>
      <x:c r="B101" s="11"/>
      <x:c r="C101" s="11"/>
      <x:c r="D101" s="23"/>
      <x:c r="E101" s="23"/>
      <x:c r="F101" s="11"/>
      <x:c r="G101" s="11"/>
      <x:c r="H101" s="11"/>
      <x:c r="I101" s="11"/>
      <x:c r="J101" s="11"/>
      <x:c r="K101" s="12" t="str">
        <x:f>IF(COUNTA(A101:J101,L101)=0,"",IF(OR(OR(NOT(ISTEXT(A101)),LEN(TRIM(A101))=0),OR(NOT(ISTEXT(B101)),LEN(TRIM(B101))=0),OR(NOT(ISTEXT(F101)),LEN(TRIM(F101))=0),OR(NOT(ISTEXT(J101)),LEN(TRIM(J101))=0)),"Заповніть код, відділ, підсумок і роль",IF(OR(A101&lt;&gt;TRIM(A101),B101&lt;&gt;TRIM(B101),ISNUMBER(FIND("*",A101)),ISNUMBER(FIND("?",A101)),ISNUMBER(FIND("~",A101)),ISNUMBER(FIND("*",B101)),ISNUMBER(FIND("?",B101)),ISNUMBER(FIND("~",B101))),"Перевірте код і відділ",IF(COUNTIF($A$7:$A$806,"="&amp;A101)&gt;1,"Код повторюється",IF(COUNTIFS('Налаштування'!$I$7:$I$18,"="&amp;B101,'Налаштування'!$J$7:$J$18,"Готово")&lt;&gt;1,"Перевірте відділ",IF(NOT(OR(C101="Тижневий",C101="Місячний")),"Оберіть тип",IF(OR(NOT(ISNUMBER(D101)),NOT(ISNUMBER(E101))),"Вкажіть дати",IF(OR(OR(D101&lt;1,D101&gt;2958465,D101&lt;&gt;INT(D101)),OR(E101&lt;1,E101&gt;2958465,E101&lt;&gt;INT(E101)),D101&gt;E101),"Перевірте дати",IF(OR('Налаштування'!$C$4&lt;&gt;"Готово",E101&lt;DATE('Налаштування'!$B$4,1,1),D101&gt;DATE('Налаштування'!$B$4,12,31)),"Перевірте рік",IF(OR(AND(C101="Тижневий",E101-D101&lt;&gt;6),AND(C101="Місячний",OR(YEAR(D101)&lt;&gt;'Налаштування'!$B$4,DAY(D101)&lt;&gt;1,E101&lt;&gt;DATE(YEAR(D101),MONTH(D101)+1,0)))),"Перевірте період",IF(COUNTIFS($B$7:$B$806,"="&amp;B101,$C$7:$C$806,C101,$D$7:$D$806,"&lt;="&amp;E101,$E$7:$E$806,"&gt;="&amp;D101)&gt;1,"Періоди перетинаються","Поля заповнені")))))))))))</x:f>
      </x:c>
      <x:c r="L101" s="11"/>
    </x:row>
    <x:row r="102" ht="40" customHeight="1">
      <x:c r="A102" s="11"/>
      <x:c r="B102" s="11"/>
      <x:c r="C102" s="11"/>
      <x:c r="D102" s="23"/>
      <x:c r="E102" s="23"/>
      <x:c r="F102" s="11"/>
      <x:c r="G102" s="11"/>
      <x:c r="H102" s="11"/>
      <x:c r="I102" s="11"/>
      <x:c r="J102" s="11"/>
      <x:c r="K102" s="12" t="str">
        <x:f>IF(COUNTA(A102:J102,L102)=0,"",IF(OR(OR(NOT(ISTEXT(A102)),LEN(TRIM(A102))=0),OR(NOT(ISTEXT(B102)),LEN(TRIM(B102))=0),OR(NOT(ISTEXT(F102)),LEN(TRIM(F102))=0),OR(NOT(ISTEXT(J102)),LEN(TRIM(J102))=0)),"Заповніть код, відділ, підсумок і роль",IF(OR(A102&lt;&gt;TRIM(A102),B102&lt;&gt;TRIM(B102),ISNUMBER(FIND("*",A102)),ISNUMBER(FIND("?",A102)),ISNUMBER(FIND("~",A102)),ISNUMBER(FIND("*",B102)),ISNUMBER(FIND("?",B102)),ISNUMBER(FIND("~",B102))),"Перевірте код і відділ",IF(COUNTIF($A$7:$A$806,"="&amp;A102)&gt;1,"Код повторюється",IF(COUNTIFS('Налаштування'!$I$7:$I$18,"="&amp;B102,'Налаштування'!$J$7:$J$18,"Готово")&lt;&gt;1,"Перевірте відділ",IF(NOT(OR(C102="Тижневий",C102="Місячний")),"Оберіть тип",IF(OR(NOT(ISNUMBER(D102)),NOT(ISNUMBER(E102))),"Вкажіть дати",IF(OR(OR(D102&lt;1,D102&gt;2958465,D102&lt;&gt;INT(D102)),OR(E102&lt;1,E102&gt;2958465,E102&lt;&gt;INT(E102)),D102&gt;E102),"Перевірте дати",IF(OR('Налаштування'!$C$4&lt;&gt;"Готово",E102&lt;DATE('Налаштування'!$B$4,1,1),D102&gt;DATE('Налаштування'!$B$4,12,31)),"Перевірте рік",IF(OR(AND(C102="Тижневий",E102-D102&lt;&gt;6),AND(C102="Місячний",OR(YEAR(D102)&lt;&gt;'Налаштування'!$B$4,DAY(D102)&lt;&gt;1,E102&lt;&gt;DATE(YEAR(D102),MONTH(D102)+1,0)))),"Перевірте період",IF(COUNTIFS($B$7:$B$806,"="&amp;B102,$C$7:$C$806,C102,$D$7:$D$806,"&lt;="&amp;E102,$E$7:$E$806,"&gt;="&amp;D102)&gt;1,"Періоди перетинаються","Поля заповнені")))))))))))</x:f>
      </x:c>
      <x:c r="L102" s="11"/>
    </x:row>
    <x:row r="103" ht="40" customHeight="1">
      <x:c r="A103" s="11"/>
      <x:c r="B103" s="11"/>
      <x:c r="C103" s="11"/>
      <x:c r="D103" s="23"/>
      <x:c r="E103" s="23"/>
      <x:c r="F103" s="11"/>
      <x:c r="G103" s="11"/>
      <x:c r="H103" s="11"/>
      <x:c r="I103" s="11"/>
      <x:c r="J103" s="11"/>
      <x:c r="K103" s="12" t="str">
        <x:f>IF(COUNTA(A103:J103,L103)=0,"",IF(OR(OR(NOT(ISTEXT(A103)),LEN(TRIM(A103))=0),OR(NOT(ISTEXT(B103)),LEN(TRIM(B103))=0),OR(NOT(ISTEXT(F103)),LEN(TRIM(F103))=0),OR(NOT(ISTEXT(J103)),LEN(TRIM(J103))=0)),"Заповніть код, відділ, підсумок і роль",IF(OR(A103&lt;&gt;TRIM(A103),B103&lt;&gt;TRIM(B103),ISNUMBER(FIND("*",A103)),ISNUMBER(FIND("?",A103)),ISNUMBER(FIND("~",A103)),ISNUMBER(FIND("*",B103)),ISNUMBER(FIND("?",B103)),ISNUMBER(FIND("~",B103))),"Перевірте код і відділ",IF(COUNTIF($A$7:$A$806,"="&amp;A103)&gt;1,"Код повторюється",IF(COUNTIFS('Налаштування'!$I$7:$I$18,"="&amp;B103,'Налаштування'!$J$7:$J$18,"Готово")&lt;&gt;1,"Перевірте відділ",IF(NOT(OR(C103="Тижневий",C103="Місячний")),"Оберіть тип",IF(OR(NOT(ISNUMBER(D103)),NOT(ISNUMBER(E103))),"Вкажіть дати",IF(OR(OR(D103&lt;1,D103&gt;2958465,D103&lt;&gt;INT(D103)),OR(E103&lt;1,E103&gt;2958465,E103&lt;&gt;INT(E103)),D103&gt;E103),"Перевірте дати",IF(OR('Налаштування'!$C$4&lt;&gt;"Готово",E103&lt;DATE('Налаштування'!$B$4,1,1),D103&gt;DATE('Налаштування'!$B$4,12,31)),"Перевірте рік",IF(OR(AND(C103="Тижневий",E103-D103&lt;&gt;6),AND(C103="Місячний",OR(YEAR(D103)&lt;&gt;'Налаштування'!$B$4,DAY(D103)&lt;&gt;1,E103&lt;&gt;DATE(YEAR(D103),MONTH(D103)+1,0)))),"Перевірте період",IF(COUNTIFS($B$7:$B$806,"="&amp;B103,$C$7:$C$806,C103,$D$7:$D$806,"&lt;="&amp;E103,$E$7:$E$806,"&gt;="&amp;D103)&gt;1,"Періоди перетинаються","Поля заповнені")))))))))))</x:f>
      </x:c>
      <x:c r="L103" s="11"/>
    </x:row>
    <x:row r="104" ht="40" customHeight="1">
      <x:c r="A104" s="11"/>
      <x:c r="B104" s="11"/>
      <x:c r="C104" s="11"/>
      <x:c r="D104" s="23"/>
      <x:c r="E104" s="23"/>
      <x:c r="F104" s="11"/>
      <x:c r="G104" s="11"/>
      <x:c r="H104" s="11"/>
      <x:c r="I104" s="11"/>
      <x:c r="J104" s="11"/>
      <x:c r="K104" s="12" t="str">
        <x:f>IF(COUNTA(A104:J104,L104)=0,"",IF(OR(OR(NOT(ISTEXT(A104)),LEN(TRIM(A104))=0),OR(NOT(ISTEXT(B104)),LEN(TRIM(B104))=0),OR(NOT(ISTEXT(F104)),LEN(TRIM(F104))=0),OR(NOT(ISTEXT(J104)),LEN(TRIM(J104))=0)),"Заповніть код, відділ, підсумок і роль",IF(OR(A104&lt;&gt;TRIM(A104),B104&lt;&gt;TRIM(B104),ISNUMBER(FIND("*",A104)),ISNUMBER(FIND("?",A104)),ISNUMBER(FIND("~",A104)),ISNUMBER(FIND("*",B104)),ISNUMBER(FIND("?",B104)),ISNUMBER(FIND("~",B104))),"Перевірте код і відділ",IF(COUNTIF($A$7:$A$806,"="&amp;A104)&gt;1,"Код повторюється",IF(COUNTIFS('Налаштування'!$I$7:$I$18,"="&amp;B104,'Налаштування'!$J$7:$J$18,"Готово")&lt;&gt;1,"Перевірте відділ",IF(NOT(OR(C104="Тижневий",C104="Місячний")),"Оберіть тип",IF(OR(NOT(ISNUMBER(D104)),NOT(ISNUMBER(E104))),"Вкажіть дати",IF(OR(OR(D104&lt;1,D104&gt;2958465,D104&lt;&gt;INT(D104)),OR(E104&lt;1,E104&gt;2958465,E104&lt;&gt;INT(E104)),D104&gt;E104),"Перевірте дати",IF(OR('Налаштування'!$C$4&lt;&gt;"Готово",E104&lt;DATE('Налаштування'!$B$4,1,1),D104&gt;DATE('Налаштування'!$B$4,12,31)),"Перевірте рік",IF(OR(AND(C104="Тижневий",E104-D104&lt;&gt;6),AND(C104="Місячний",OR(YEAR(D104)&lt;&gt;'Налаштування'!$B$4,DAY(D104)&lt;&gt;1,E104&lt;&gt;DATE(YEAR(D104),MONTH(D104)+1,0)))),"Перевірте період",IF(COUNTIFS($B$7:$B$806,"="&amp;B104,$C$7:$C$806,C104,$D$7:$D$806,"&lt;="&amp;E104,$E$7:$E$806,"&gt;="&amp;D104)&gt;1,"Періоди перетинаються","Поля заповнені")))))))))))</x:f>
      </x:c>
      <x:c r="L104" s="11"/>
    </x:row>
    <x:row r="105" ht="40" customHeight="1">
      <x:c r="A105" s="11"/>
      <x:c r="B105" s="11"/>
      <x:c r="C105" s="11"/>
      <x:c r="D105" s="23"/>
      <x:c r="E105" s="23"/>
      <x:c r="F105" s="11"/>
      <x:c r="G105" s="11"/>
      <x:c r="H105" s="11"/>
      <x:c r="I105" s="11"/>
      <x:c r="J105" s="11"/>
      <x:c r="K105" s="12" t="str">
        <x:f>IF(COUNTA(A105:J105,L105)=0,"",IF(OR(OR(NOT(ISTEXT(A105)),LEN(TRIM(A105))=0),OR(NOT(ISTEXT(B105)),LEN(TRIM(B105))=0),OR(NOT(ISTEXT(F105)),LEN(TRIM(F105))=0),OR(NOT(ISTEXT(J105)),LEN(TRIM(J105))=0)),"Заповніть код, відділ, підсумок і роль",IF(OR(A105&lt;&gt;TRIM(A105),B105&lt;&gt;TRIM(B105),ISNUMBER(FIND("*",A105)),ISNUMBER(FIND("?",A105)),ISNUMBER(FIND("~",A105)),ISNUMBER(FIND("*",B105)),ISNUMBER(FIND("?",B105)),ISNUMBER(FIND("~",B105))),"Перевірте код і відділ",IF(COUNTIF($A$7:$A$806,"="&amp;A105)&gt;1,"Код повторюється",IF(COUNTIFS('Налаштування'!$I$7:$I$18,"="&amp;B105,'Налаштування'!$J$7:$J$18,"Готово")&lt;&gt;1,"Перевірте відділ",IF(NOT(OR(C105="Тижневий",C105="Місячний")),"Оберіть тип",IF(OR(NOT(ISNUMBER(D105)),NOT(ISNUMBER(E105))),"Вкажіть дати",IF(OR(OR(D105&lt;1,D105&gt;2958465,D105&lt;&gt;INT(D105)),OR(E105&lt;1,E105&gt;2958465,E105&lt;&gt;INT(E105)),D105&gt;E105),"Перевірте дати",IF(OR('Налаштування'!$C$4&lt;&gt;"Готово",E105&lt;DATE('Налаштування'!$B$4,1,1),D105&gt;DATE('Налаштування'!$B$4,12,31)),"Перевірте рік",IF(OR(AND(C105="Тижневий",E105-D105&lt;&gt;6),AND(C105="Місячний",OR(YEAR(D105)&lt;&gt;'Налаштування'!$B$4,DAY(D105)&lt;&gt;1,E105&lt;&gt;DATE(YEAR(D105),MONTH(D105)+1,0)))),"Перевірте період",IF(COUNTIFS($B$7:$B$806,"="&amp;B105,$C$7:$C$806,C105,$D$7:$D$806,"&lt;="&amp;E105,$E$7:$E$806,"&gt;="&amp;D105)&gt;1,"Періоди перетинаються","Поля заповнені")))))))))))</x:f>
      </x:c>
      <x:c r="L105" s="11"/>
    </x:row>
    <x:row r="106" ht="40" customHeight="1">
      <x:c r="A106" s="11"/>
      <x:c r="B106" s="11"/>
      <x:c r="C106" s="11"/>
      <x:c r="D106" s="23"/>
      <x:c r="E106" s="23"/>
      <x:c r="F106" s="11"/>
      <x:c r="G106" s="11"/>
      <x:c r="H106" s="11"/>
      <x:c r="I106" s="11"/>
      <x:c r="J106" s="11"/>
      <x:c r="K106" s="12" t="str">
        <x:f>IF(COUNTA(A106:J106,L106)=0,"",IF(OR(OR(NOT(ISTEXT(A106)),LEN(TRIM(A106))=0),OR(NOT(ISTEXT(B106)),LEN(TRIM(B106))=0),OR(NOT(ISTEXT(F106)),LEN(TRIM(F106))=0),OR(NOT(ISTEXT(J106)),LEN(TRIM(J106))=0)),"Заповніть код, відділ, підсумок і роль",IF(OR(A106&lt;&gt;TRIM(A106),B106&lt;&gt;TRIM(B106),ISNUMBER(FIND("*",A106)),ISNUMBER(FIND("?",A106)),ISNUMBER(FIND("~",A106)),ISNUMBER(FIND("*",B106)),ISNUMBER(FIND("?",B106)),ISNUMBER(FIND("~",B106))),"Перевірте код і відділ",IF(COUNTIF($A$7:$A$806,"="&amp;A106)&gt;1,"Код повторюється",IF(COUNTIFS('Налаштування'!$I$7:$I$18,"="&amp;B106,'Налаштування'!$J$7:$J$18,"Готово")&lt;&gt;1,"Перевірте відділ",IF(NOT(OR(C106="Тижневий",C106="Місячний")),"Оберіть тип",IF(OR(NOT(ISNUMBER(D106)),NOT(ISNUMBER(E106))),"Вкажіть дати",IF(OR(OR(D106&lt;1,D106&gt;2958465,D106&lt;&gt;INT(D106)),OR(E106&lt;1,E106&gt;2958465,E106&lt;&gt;INT(E106)),D106&gt;E106),"Перевірте дати",IF(OR('Налаштування'!$C$4&lt;&gt;"Готово",E106&lt;DATE('Налаштування'!$B$4,1,1),D106&gt;DATE('Налаштування'!$B$4,12,31)),"Перевірте рік",IF(OR(AND(C106="Тижневий",E106-D106&lt;&gt;6),AND(C106="Місячний",OR(YEAR(D106)&lt;&gt;'Налаштування'!$B$4,DAY(D106)&lt;&gt;1,E106&lt;&gt;DATE(YEAR(D106),MONTH(D106)+1,0)))),"Перевірте період",IF(COUNTIFS($B$7:$B$806,"="&amp;B106,$C$7:$C$806,C106,$D$7:$D$806,"&lt;="&amp;E106,$E$7:$E$806,"&gt;="&amp;D106)&gt;1,"Періоди перетинаються","Поля заповнені")))))))))))</x:f>
      </x:c>
      <x:c r="L106" s="11"/>
    </x:row>
    <x:row r="107" ht="40" customHeight="1">
      <x:c r="A107" s="11"/>
      <x:c r="B107" s="11"/>
      <x:c r="C107" s="11"/>
      <x:c r="D107" s="23"/>
      <x:c r="E107" s="23"/>
      <x:c r="F107" s="11"/>
      <x:c r="G107" s="11"/>
      <x:c r="H107" s="11"/>
      <x:c r="I107" s="11"/>
      <x:c r="J107" s="11"/>
      <x:c r="K107" s="12" t="str">
        <x:f>IF(COUNTA(A107:J107,L107)=0,"",IF(OR(OR(NOT(ISTEXT(A107)),LEN(TRIM(A107))=0),OR(NOT(ISTEXT(B107)),LEN(TRIM(B107))=0),OR(NOT(ISTEXT(F107)),LEN(TRIM(F107))=0),OR(NOT(ISTEXT(J107)),LEN(TRIM(J107))=0)),"Заповніть код, відділ, підсумок і роль",IF(OR(A107&lt;&gt;TRIM(A107),B107&lt;&gt;TRIM(B107),ISNUMBER(FIND("*",A107)),ISNUMBER(FIND("?",A107)),ISNUMBER(FIND("~",A107)),ISNUMBER(FIND("*",B107)),ISNUMBER(FIND("?",B107)),ISNUMBER(FIND("~",B107))),"Перевірте код і відділ",IF(COUNTIF($A$7:$A$806,"="&amp;A107)&gt;1,"Код повторюється",IF(COUNTIFS('Налаштування'!$I$7:$I$18,"="&amp;B107,'Налаштування'!$J$7:$J$18,"Готово")&lt;&gt;1,"Перевірте відділ",IF(NOT(OR(C107="Тижневий",C107="Місячний")),"Оберіть тип",IF(OR(NOT(ISNUMBER(D107)),NOT(ISNUMBER(E107))),"Вкажіть дати",IF(OR(OR(D107&lt;1,D107&gt;2958465,D107&lt;&gt;INT(D107)),OR(E107&lt;1,E107&gt;2958465,E107&lt;&gt;INT(E107)),D107&gt;E107),"Перевірте дати",IF(OR('Налаштування'!$C$4&lt;&gt;"Готово",E107&lt;DATE('Налаштування'!$B$4,1,1),D107&gt;DATE('Налаштування'!$B$4,12,31)),"Перевірте рік",IF(OR(AND(C107="Тижневий",E107-D107&lt;&gt;6),AND(C107="Місячний",OR(YEAR(D107)&lt;&gt;'Налаштування'!$B$4,DAY(D107)&lt;&gt;1,E107&lt;&gt;DATE(YEAR(D107),MONTH(D107)+1,0)))),"Перевірте період",IF(COUNTIFS($B$7:$B$806,"="&amp;B107,$C$7:$C$806,C107,$D$7:$D$806,"&lt;="&amp;E107,$E$7:$E$806,"&gt;="&amp;D107)&gt;1,"Періоди перетинаються","Поля заповнені")))))))))))</x:f>
      </x:c>
      <x:c r="L107" s="11"/>
    </x:row>
    <x:row r="108" ht="40" customHeight="1">
      <x:c r="A108" s="11"/>
      <x:c r="B108" s="11"/>
      <x:c r="C108" s="11"/>
      <x:c r="D108" s="23"/>
      <x:c r="E108" s="23"/>
      <x:c r="F108" s="11"/>
      <x:c r="G108" s="11"/>
      <x:c r="H108" s="11"/>
      <x:c r="I108" s="11"/>
      <x:c r="J108" s="11"/>
      <x:c r="K108" s="12" t="str">
        <x:f>IF(COUNTA(A108:J108,L108)=0,"",IF(OR(OR(NOT(ISTEXT(A108)),LEN(TRIM(A108))=0),OR(NOT(ISTEXT(B108)),LEN(TRIM(B108))=0),OR(NOT(ISTEXT(F108)),LEN(TRIM(F108))=0),OR(NOT(ISTEXT(J108)),LEN(TRIM(J108))=0)),"Заповніть код, відділ, підсумок і роль",IF(OR(A108&lt;&gt;TRIM(A108),B108&lt;&gt;TRIM(B108),ISNUMBER(FIND("*",A108)),ISNUMBER(FIND("?",A108)),ISNUMBER(FIND("~",A108)),ISNUMBER(FIND("*",B108)),ISNUMBER(FIND("?",B108)),ISNUMBER(FIND("~",B108))),"Перевірте код і відділ",IF(COUNTIF($A$7:$A$806,"="&amp;A108)&gt;1,"Код повторюється",IF(COUNTIFS('Налаштування'!$I$7:$I$18,"="&amp;B108,'Налаштування'!$J$7:$J$18,"Готово")&lt;&gt;1,"Перевірте відділ",IF(NOT(OR(C108="Тижневий",C108="Місячний")),"Оберіть тип",IF(OR(NOT(ISNUMBER(D108)),NOT(ISNUMBER(E108))),"Вкажіть дати",IF(OR(OR(D108&lt;1,D108&gt;2958465,D108&lt;&gt;INT(D108)),OR(E108&lt;1,E108&gt;2958465,E108&lt;&gt;INT(E108)),D108&gt;E108),"Перевірте дати",IF(OR('Налаштування'!$C$4&lt;&gt;"Готово",E108&lt;DATE('Налаштування'!$B$4,1,1),D108&gt;DATE('Налаштування'!$B$4,12,31)),"Перевірте рік",IF(OR(AND(C108="Тижневий",E108-D108&lt;&gt;6),AND(C108="Місячний",OR(YEAR(D108)&lt;&gt;'Налаштування'!$B$4,DAY(D108)&lt;&gt;1,E108&lt;&gt;DATE(YEAR(D108),MONTH(D108)+1,0)))),"Перевірте період",IF(COUNTIFS($B$7:$B$806,"="&amp;B108,$C$7:$C$806,C108,$D$7:$D$806,"&lt;="&amp;E108,$E$7:$E$806,"&gt;="&amp;D108)&gt;1,"Періоди перетинаються","Поля заповнені")))))))))))</x:f>
      </x:c>
      <x:c r="L108" s="11"/>
    </x:row>
    <x:row r="109" ht="40" customHeight="1">
      <x:c r="A109" s="11"/>
      <x:c r="B109" s="11"/>
      <x:c r="C109" s="11"/>
      <x:c r="D109" s="23"/>
      <x:c r="E109" s="23"/>
      <x:c r="F109" s="11"/>
      <x:c r="G109" s="11"/>
      <x:c r="H109" s="11"/>
      <x:c r="I109" s="11"/>
      <x:c r="J109" s="11"/>
      <x:c r="K109" s="12" t="str">
        <x:f>IF(COUNTA(A109:J109,L109)=0,"",IF(OR(OR(NOT(ISTEXT(A109)),LEN(TRIM(A109))=0),OR(NOT(ISTEXT(B109)),LEN(TRIM(B109))=0),OR(NOT(ISTEXT(F109)),LEN(TRIM(F109))=0),OR(NOT(ISTEXT(J109)),LEN(TRIM(J109))=0)),"Заповніть код, відділ, підсумок і роль",IF(OR(A109&lt;&gt;TRIM(A109),B109&lt;&gt;TRIM(B109),ISNUMBER(FIND("*",A109)),ISNUMBER(FIND("?",A109)),ISNUMBER(FIND("~",A109)),ISNUMBER(FIND("*",B109)),ISNUMBER(FIND("?",B109)),ISNUMBER(FIND("~",B109))),"Перевірте код і відділ",IF(COUNTIF($A$7:$A$806,"="&amp;A109)&gt;1,"Код повторюється",IF(COUNTIFS('Налаштування'!$I$7:$I$18,"="&amp;B109,'Налаштування'!$J$7:$J$18,"Готово")&lt;&gt;1,"Перевірте відділ",IF(NOT(OR(C109="Тижневий",C109="Місячний")),"Оберіть тип",IF(OR(NOT(ISNUMBER(D109)),NOT(ISNUMBER(E109))),"Вкажіть дати",IF(OR(OR(D109&lt;1,D109&gt;2958465,D109&lt;&gt;INT(D109)),OR(E109&lt;1,E109&gt;2958465,E109&lt;&gt;INT(E109)),D109&gt;E109),"Перевірте дати",IF(OR('Налаштування'!$C$4&lt;&gt;"Готово",E109&lt;DATE('Налаштування'!$B$4,1,1),D109&gt;DATE('Налаштування'!$B$4,12,31)),"Перевірте рік",IF(OR(AND(C109="Тижневий",E109-D109&lt;&gt;6),AND(C109="Місячний",OR(YEAR(D109)&lt;&gt;'Налаштування'!$B$4,DAY(D109)&lt;&gt;1,E109&lt;&gt;DATE(YEAR(D109),MONTH(D109)+1,0)))),"Перевірте період",IF(COUNTIFS($B$7:$B$806,"="&amp;B109,$C$7:$C$806,C109,$D$7:$D$806,"&lt;="&amp;E109,$E$7:$E$806,"&gt;="&amp;D109)&gt;1,"Періоди перетинаються","Поля заповнені")))))))))))</x:f>
      </x:c>
      <x:c r="L109" s="11"/>
    </x:row>
    <x:row r="110" ht="40" customHeight="1">
      <x:c r="A110" s="11"/>
      <x:c r="B110" s="11"/>
      <x:c r="C110" s="11"/>
      <x:c r="D110" s="23"/>
      <x:c r="E110" s="23"/>
      <x:c r="F110" s="11"/>
      <x:c r="G110" s="11"/>
      <x:c r="H110" s="11"/>
      <x:c r="I110" s="11"/>
      <x:c r="J110" s="11"/>
      <x:c r="K110" s="12" t="str">
        <x:f>IF(COUNTA(A110:J110,L110)=0,"",IF(OR(OR(NOT(ISTEXT(A110)),LEN(TRIM(A110))=0),OR(NOT(ISTEXT(B110)),LEN(TRIM(B110))=0),OR(NOT(ISTEXT(F110)),LEN(TRIM(F110))=0),OR(NOT(ISTEXT(J110)),LEN(TRIM(J110))=0)),"Заповніть код, відділ, підсумок і роль",IF(OR(A110&lt;&gt;TRIM(A110),B110&lt;&gt;TRIM(B110),ISNUMBER(FIND("*",A110)),ISNUMBER(FIND("?",A110)),ISNUMBER(FIND("~",A110)),ISNUMBER(FIND("*",B110)),ISNUMBER(FIND("?",B110)),ISNUMBER(FIND("~",B110))),"Перевірте код і відділ",IF(COUNTIF($A$7:$A$806,"="&amp;A110)&gt;1,"Код повторюється",IF(COUNTIFS('Налаштування'!$I$7:$I$18,"="&amp;B110,'Налаштування'!$J$7:$J$18,"Готово")&lt;&gt;1,"Перевірте відділ",IF(NOT(OR(C110="Тижневий",C110="Місячний")),"Оберіть тип",IF(OR(NOT(ISNUMBER(D110)),NOT(ISNUMBER(E110))),"Вкажіть дати",IF(OR(OR(D110&lt;1,D110&gt;2958465,D110&lt;&gt;INT(D110)),OR(E110&lt;1,E110&gt;2958465,E110&lt;&gt;INT(E110)),D110&gt;E110),"Перевірте дати",IF(OR('Налаштування'!$C$4&lt;&gt;"Готово",E110&lt;DATE('Налаштування'!$B$4,1,1),D110&gt;DATE('Налаштування'!$B$4,12,31)),"Перевірте рік",IF(OR(AND(C110="Тижневий",E110-D110&lt;&gt;6),AND(C110="Місячний",OR(YEAR(D110)&lt;&gt;'Налаштування'!$B$4,DAY(D110)&lt;&gt;1,E110&lt;&gt;DATE(YEAR(D110),MONTH(D110)+1,0)))),"Перевірте період",IF(COUNTIFS($B$7:$B$806,"="&amp;B110,$C$7:$C$806,C110,$D$7:$D$806,"&lt;="&amp;E110,$E$7:$E$806,"&gt;="&amp;D110)&gt;1,"Періоди перетинаються","Поля заповнені")))))))))))</x:f>
      </x:c>
      <x:c r="L110" s="11"/>
    </x:row>
    <x:row r="111" ht="40" customHeight="1">
      <x:c r="A111" s="11"/>
      <x:c r="B111" s="11"/>
      <x:c r="C111" s="11"/>
      <x:c r="D111" s="23"/>
      <x:c r="E111" s="23"/>
      <x:c r="F111" s="11"/>
      <x:c r="G111" s="11"/>
      <x:c r="H111" s="11"/>
      <x:c r="I111" s="11"/>
      <x:c r="J111" s="11"/>
      <x:c r="K111" s="12" t="str">
        <x:f>IF(COUNTA(A111:J111,L111)=0,"",IF(OR(OR(NOT(ISTEXT(A111)),LEN(TRIM(A111))=0),OR(NOT(ISTEXT(B111)),LEN(TRIM(B111))=0),OR(NOT(ISTEXT(F111)),LEN(TRIM(F111))=0),OR(NOT(ISTEXT(J111)),LEN(TRIM(J111))=0)),"Заповніть код, відділ, підсумок і роль",IF(OR(A111&lt;&gt;TRIM(A111),B111&lt;&gt;TRIM(B111),ISNUMBER(FIND("*",A111)),ISNUMBER(FIND("?",A111)),ISNUMBER(FIND("~",A111)),ISNUMBER(FIND("*",B111)),ISNUMBER(FIND("?",B111)),ISNUMBER(FIND("~",B111))),"Перевірте код і відділ",IF(COUNTIF($A$7:$A$806,"="&amp;A111)&gt;1,"Код повторюється",IF(COUNTIFS('Налаштування'!$I$7:$I$18,"="&amp;B111,'Налаштування'!$J$7:$J$18,"Готово")&lt;&gt;1,"Перевірте відділ",IF(NOT(OR(C111="Тижневий",C111="Місячний")),"Оберіть тип",IF(OR(NOT(ISNUMBER(D111)),NOT(ISNUMBER(E111))),"Вкажіть дати",IF(OR(OR(D111&lt;1,D111&gt;2958465,D111&lt;&gt;INT(D111)),OR(E111&lt;1,E111&gt;2958465,E111&lt;&gt;INT(E111)),D111&gt;E111),"Перевірте дати",IF(OR('Налаштування'!$C$4&lt;&gt;"Готово",E111&lt;DATE('Налаштування'!$B$4,1,1),D111&gt;DATE('Налаштування'!$B$4,12,31)),"Перевірте рік",IF(OR(AND(C111="Тижневий",E111-D111&lt;&gt;6),AND(C111="Місячний",OR(YEAR(D111)&lt;&gt;'Налаштування'!$B$4,DAY(D111)&lt;&gt;1,E111&lt;&gt;DATE(YEAR(D111),MONTH(D111)+1,0)))),"Перевірте період",IF(COUNTIFS($B$7:$B$806,"="&amp;B111,$C$7:$C$806,C111,$D$7:$D$806,"&lt;="&amp;E111,$E$7:$E$806,"&gt;="&amp;D111)&gt;1,"Періоди перетинаються","Поля заповнені")))))))))))</x:f>
      </x:c>
      <x:c r="L111" s="11"/>
    </x:row>
    <x:row r="112" ht="40" customHeight="1">
      <x:c r="A112" s="11"/>
      <x:c r="B112" s="11"/>
      <x:c r="C112" s="11"/>
      <x:c r="D112" s="23"/>
      <x:c r="E112" s="23"/>
      <x:c r="F112" s="11"/>
      <x:c r="G112" s="11"/>
      <x:c r="H112" s="11"/>
      <x:c r="I112" s="11"/>
      <x:c r="J112" s="11"/>
      <x:c r="K112" s="12" t="str">
        <x:f>IF(COUNTA(A112:J112,L112)=0,"",IF(OR(OR(NOT(ISTEXT(A112)),LEN(TRIM(A112))=0),OR(NOT(ISTEXT(B112)),LEN(TRIM(B112))=0),OR(NOT(ISTEXT(F112)),LEN(TRIM(F112))=0),OR(NOT(ISTEXT(J112)),LEN(TRIM(J112))=0)),"Заповніть код, відділ, підсумок і роль",IF(OR(A112&lt;&gt;TRIM(A112),B112&lt;&gt;TRIM(B112),ISNUMBER(FIND("*",A112)),ISNUMBER(FIND("?",A112)),ISNUMBER(FIND("~",A112)),ISNUMBER(FIND("*",B112)),ISNUMBER(FIND("?",B112)),ISNUMBER(FIND("~",B112))),"Перевірте код і відділ",IF(COUNTIF($A$7:$A$806,"="&amp;A112)&gt;1,"Код повторюється",IF(COUNTIFS('Налаштування'!$I$7:$I$18,"="&amp;B112,'Налаштування'!$J$7:$J$18,"Готово")&lt;&gt;1,"Перевірте відділ",IF(NOT(OR(C112="Тижневий",C112="Місячний")),"Оберіть тип",IF(OR(NOT(ISNUMBER(D112)),NOT(ISNUMBER(E112))),"Вкажіть дати",IF(OR(OR(D112&lt;1,D112&gt;2958465,D112&lt;&gt;INT(D112)),OR(E112&lt;1,E112&gt;2958465,E112&lt;&gt;INT(E112)),D112&gt;E112),"Перевірте дати",IF(OR('Налаштування'!$C$4&lt;&gt;"Готово",E112&lt;DATE('Налаштування'!$B$4,1,1),D112&gt;DATE('Налаштування'!$B$4,12,31)),"Перевірте рік",IF(OR(AND(C112="Тижневий",E112-D112&lt;&gt;6),AND(C112="Місячний",OR(YEAR(D112)&lt;&gt;'Налаштування'!$B$4,DAY(D112)&lt;&gt;1,E112&lt;&gt;DATE(YEAR(D112),MONTH(D112)+1,0)))),"Перевірте період",IF(COUNTIFS($B$7:$B$806,"="&amp;B112,$C$7:$C$806,C112,$D$7:$D$806,"&lt;="&amp;E112,$E$7:$E$806,"&gt;="&amp;D112)&gt;1,"Періоди перетинаються","Поля заповнені")))))))))))</x:f>
      </x:c>
      <x:c r="L112" s="11"/>
    </x:row>
    <x:row r="113" ht="40" customHeight="1">
      <x:c r="A113" s="11"/>
      <x:c r="B113" s="11"/>
      <x:c r="C113" s="11"/>
      <x:c r="D113" s="23"/>
      <x:c r="E113" s="23"/>
      <x:c r="F113" s="11"/>
      <x:c r="G113" s="11"/>
      <x:c r="H113" s="11"/>
      <x:c r="I113" s="11"/>
      <x:c r="J113" s="11"/>
      <x:c r="K113" s="12" t="str">
        <x:f>IF(COUNTA(A113:J113,L113)=0,"",IF(OR(OR(NOT(ISTEXT(A113)),LEN(TRIM(A113))=0),OR(NOT(ISTEXT(B113)),LEN(TRIM(B113))=0),OR(NOT(ISTEXT(F113)),LEN(TRIM(F113))=0),OR(NOT(ISTEXT(J113)),LEN(TRIM(J113))=0)),"Заповніть код, відділ, підсумок і роль",IF(OR(A113&lt;&gt;TRIM(A113),B113&lt;&gt;TRIM(B113),ISNUMBER(FIND("*",A113)),ISNUMBER(FIND("?",A113)),ISNUMBER(FIND("~",A113)),ISNUMBER(FIND("*",B113)),ISNUMBER(FIND("?",B113)),ISNUMBER(FIND("~",B113))),"Перевірте код і відділ",IF(COUNTIF($A$7:$A$806,"="&amp;A113)&gt;1,"Код повторюється",IF(COUNTIFS('Налаштування'!$I$7:$I$18,"="&amp;B113,'Налаштування'!$J$7:$J$18,"Готово")&lt;&gt;1,"Перевірте відділ",IF(NOT(OR(C113="Тижневий",C113="Місячний")),"Оберіть тип",IF(OR(NOT(ISNUMBER(D113)),NOT(ISNUMBER(E113))),"Вкажіть дати",IF(OR(OR(D113&lt;1,D113&gt;2958465,D113&lt;&gt;INT(D113)),OR(E113&lt;1,E113&gt;2958465,E113&lt;&gt;INT(E113)),D113&gt;E113),"Перевірте дати",IF(OR('Налаштування'!$C$4&lt;&gt;"Готово",E113&lt;DATE('Налаштування'!$B$4,1,1),D113&gt;DATE('Налаштування'!$B$4,12,31)),"Перевірте рік",IF(OR(AND(C113="Тижневий",E113-D113&lt;&gt;6),AND(C113="Місячний",OR(YEAR(D113)&lt;&gt;'Налаштування'!$B$4,DAY(D113)&lt;&gt;1,E113&lt;&gt;DATE(YEAR(D113),MONTH(D113)+1,0)))),"Перевірте період",IF(COUNTIFS($B$7:$B$806,"="&amp;B113,$C$7:$C$806,C113,$D$7:$D$806,"&lt;="&amp;E113,$E$7:$E$806,"&gt;="&amp;D113)&gt;1,"Періоди перетинаються","Поля заповнені")))))))))))</x:f>
      </x:c>
      <x:c r="L113" s="11"/>
    </x:row>
    <x:row r="114" ht="40" customHeight="1">
      <x:c r="A114" s="11"/>
      <x:c r="B114" s="11"/>
      <x:c r="C114" s="11"/>
      <x:c r="D114" s="23"/>
      <x:c r="E114" s="23"/>
      <x:c r="F114" s="11"/>
      <x:c r="G114" s="11"/>
      <x:c r="H114" s="11"/>
      <x:c r="I114" s="11"/>
      <x:c r="J114" s="11"/>
      <x:c r="K114" s="12" t="str">
        <x:f>IF(COUNTA(A114:J114,L114)=0,"",IF(OR(OR(NOT(ISTEXT(A114)),LEN(TRIM(A114))=0),OR(NOT(ISTEXT(B114)),LEN(TRIM(B114))=0),OR(NOT(ISTEXT(F114)),LEN(TRIM(F114))=0),OR(NOT(ISTEXT(J114)),LEN(TRIM(J114))=0)),"Заповніть код, відділ, підсумок і роль",IF(OR(A114&lt;&gt;TRIM(A114),B114&lt;&gt;TRIM(B114),ISNUMBER(FIND("*",A114)),ISNUMBER(FIND("?",A114)),ISNUMBER(FIND("~",A114)),ISNUMBER(FIND("*",B114)),ISNUMBER(FIND("?",B114)),ISNUMBER(FIND("~",B114))),"Перевірте код і відділ",IF(COUNTIF($A$7:$A$806,"="&amp;A114)&gt;1,"Код повторюється",IF(COUNTIFS('Налаштування'!$I$7:$I$18,"="&amp;B114,'Налаштування'!$J$7:$J$18,"Готово")&lt;&gt;1,"Перевірте відділ",IF(NOT(OR(C114="Тижневий",C114="Місячний")),"Оберіть тип",IF(OR(NOT(ISNUMBER(D114)),NOT(ISNUMBER(E114))),"Вкажіть дати",IF(OR(OR(D114&lt;1,D114&gt;2958465,D114&lt;&gt;INT(D114)),OR(E114&lt;1,E114&gt;2958465,E114&lt;&gt;INT(E114)),D114&gt;E114),"Перевірте дати",IF(OR('Налаштування'!$C$4&lt;&gt;"Готово",E114&lt;DATE('Налаштування'!$B$4,1,1),D114&gt;DATE('Налаштування'!$B$4,12,31)),"Перевірте рік",IF(OR(AND(C114="Тижневий",E114-D114&lt;&gt;6),AND(C114="Місячний",OR(YEAR(D114)&lt;&gt;'Налаштування'!$B$4,DAY(D114)&lt;&gt;1,E114&lt;&gt;DATE(YEAR(D114),MONTH(D114)+1,0)))),"Перевірте період",IF(COUNTIFS($B$7:$B$806,"="&amp;B114,$C$7:$C$806,C114,$D$7:$D$806,"&lt;="&amp;E114,$E$7:$E$806,"&gt;="&amp;D114)&gt;1,"Періоди перетинаються","Поля заповнені")))))))))))</x:f>
      </x:c>
      <x:c r="L114" s="11"/>
    </x:row>
    <x:row r="115" ht="40" customHeight="1">
      <x:c r="A115" s="11"/>
      <x:c r="B115" s="11"/>
      <x:c r="C115" s="11"/>
      <x:c r="D115" s="23"/>
      <x:c r="E115" s="23"/>
      <x:c r="F115" s="11"/>
      <x:c r="G115" s="11"/>
      <x:c r="H115" s="11"/>
      <x:c r="I115" s="11"/>
      <x:c r="J115" s="11"/>
      <x:c r="K115" s="12" t="str">
        <x:f>IF(COUNTA(A115:J115,L115)=0,"",IF(OR(OR(NOT(ISTEXT(A115)),LEN(TRIM(A115))=0),OR(NOT(ISTEXT(B115)),LEN(TRIM(B115))=0),OR(NOT(ISTEXT(F115)),LEN(TRIM(F115))=0),OR(NOT(ISTEXT(J115)),LEN(TRIM(J115))=0)),"Заповніть код, відділ, підсумок і роль",IF(OR(A115&lt;&gt;TRIM(A115),B115&lt;&gt;TRIM(B115),ISNUMBER(FIND("*",A115)),ISNUMBER(FIND("?",A115)),ISNUMBER(FIND("~",A115)),ISNUMBER(FIND("*",B115)),ISNUMBER(FIND("?",B115)),ISNUMBER(FIND("~",B115))),"Перевірте код і відділ",IF(COUNTIF($A$7:$A$806,"="&amp;A115)&gt;1,"Код повторюється",IF(COUNTIFS('Налаштування'!$I$7:$I$18,"="&amp;B115,'Налаштування'!$J$7:$J$18,"Готово")&lt;&gt;1,"Перевірте відділ",IF(NOT(OR(C115="Тижневий",C115="Місячний")),"Оберіть тип",IF(OR(NOT(ISNUMBER(D115)),NOT(ISNUMBER(E115))),"Вкажіть дати",IF(OR(OR(D115&lt;1,D115&gt;2958465,D115&lt;&gt;INT(D115)),OR(E115&lt;1,E115&gt;2958465,E115&lt;&gt;INT(E115)),D115&gt;E115),"Перевірте дати",IF(OR('Налаштування'!$C$4&lt;&gt;"Готово",E115&lt;DATE('Налаштування'!$B$4,1,1),D115&gt;DATE('Налаштування'!$B$4,12,31)),"Перевірте рік",IF(OR(AND(C115="Тижневий",E115-D115&lt;&gt;6),AND(C115="Місячний",OR(YEAR(D115)&lt;&gt;'Налаштування'!$B$4,DAY(D115)&lt;&gt;1,E115&lt;&gt;DATE(YEAR(D115),MONTH(D115)+1,0)))),"Перевірте період",IF(COUNTIFS($B$7:$B$806,"="&amp;B115,$C$7:$C$806,C115,$D$7:$D$806,"&lt;="&amp;E115,$E$7:$E$806,"&gt;="&amp;D115)&gt;1,"Періоди перетинаються","Поля заповнені")))))))))))</x:f>
      </x:c>
      <x:c r="L115" s="11"/>
    </x:row>
    <x:row r="116" ht="40" customHeight="1">
      <x:c r="A116" s="11"/>
      <x:c r="B116" s="11"/>
      <x:c r="C116" s="11"/>
      <x:c r="D116" s="23"/>
      <x:c r="E116" s="23"/>
      <x:c r="F116" s="11"/>
      <x:c r="G116" s="11"/>
      <x:c r="H116" s="11"/>
      <x:c r="I116" s="11"/>
      <x:c r="J116" s="11"/>
      <x:c r="K116" s="12" t="str">
        <x:f>IF(COUNTA(A116:J116,L116)=0,"",IF(OR(OR(NOT(ISTEXT(A116)),LEN(TRIM(A116))=0),OR(NOT(ISTEXT(B116)),LEN(TRIM(B116))=0),OR(NOT(ISTEXT(F116)),LEN(TRIM(F116))=0),OR(NOT(ISTEXT(J116)),LEN(TRIM(J116))=0)),"Заповніть код, відділ, підсумок і роль",IF(OR(A116&lt;&gt;TRIM(A116),B116&lt;&gt;TRIM(B116),ISNUMBER(FIND("*",A116)),ISNUMBER(FIND("?",A116)),ISNUMBER(FIND("~",A116)),ISNUMBER(FIND("*",B116)),ISNUMBER(FIND("?",B116)),ISNUMBER(FIND("~",B116))),"Перевірте код і відділ",IF(COUNTIF($A$7:$A$806,"="&amp;A116)&gt;1,"Код повторюється",IF(COUNTIFS('Налаштування'!$I$7:$I$18,"="&amp;B116,'Налаштування'!$J$7:$J$18,"Готово")&lt;&gt;1,"Перевірте відділ",IF(NOT(OR(C116="Тижневий",C116="Місячний")),"Оберіть тип",IF(OR(NOT(ISNUMBER(D116)),NOT(ISNUMBER(E116))),"Вкажіть дати",IF(OR(OR(D116&lt;1,D116&gt;2958465,D116&lt;&gt;INT(D116)),OR(E116&lt;1,E116&gt;2958465,E116&lt;&gt;INT(E116)),D116&gt;E116),"Перевірте дати",IF(OR('Налаштування'!$C$4&lt;&gt;"Готово",E116&lt;DATE('Налаштування'!$B$4,1,1),D116&gt;DATE('Налаштування'!$B$4,12,31)),"Перевірте рік",IF(OR(AND(C116="Тижневий",E116-D116&lt;&gt;6),AND(C116="Місячний",OR(YEAR(D116)&lt;&gt;'Налаштування'!$B$4,DAY(D116)&lt;&gt;1,E116&lt;&gt;DATE(YEAR(D116),MONTH(D116)+1,0)))),"Перевірте період",IF(COUNTIFS($B$7:$B$806,"="&amp;B116,$C$7:$C$806,C116,$D$7:$D$806,"&lt;="&amp;E116,$E$7:$E$806,"&gt;="&amp;D116)&gt;1,"Періоди перетинаються","Поля заповнені")))))))))))</x:f>
      </x:c>
      <x:c r="L116" s="11"/>
    </x:row>
    <x:row r="117" ht="40" customHeight="1">
      <x:c r="A117" s="11"/>
      <x:c r="B117" s="11"/>
      <x:c r="C117" s="11"/>
      <x:c r="D117" s="23"/>
      <x:c r="E117" s="23"/>
      <x:c r="F117" s="11"/>
      <x:c r="G117" s="11"/>
      <x:c r="H117" s="11"/>
      <x:c r="I117" s="11"/>
      <x:c r="J117" s="11"/>
      <x:c r="K117" s="12" t="str">
        <x:f>IF(COUNTA(A117:J117,L117)=0,"",IF(OR(OR(NOT(ISTEXT(A117)),LEN(TRIM(A117))=0),OR(NOT(ISTEXT(B117)),LEN(TRIM(B117))=0),OR(NOT(ISTEXT(F117)),LEN(TRIM(F117))=0),OR(NOT(ISTEXT(J117)),LEN(TRIM(J117))=0)),"Заповніть код, відділ, підсумок і роль",IF(OR(A117&lt;&gt;TRIM(A117),B117&lt;&gt;TRIM(B117),ISNUMBER(FIND("*",A117)),ISNUMBER(FIND("?",A117)),ISNUMBER(FIND("~",A117)),ISNUMBER(FIND("*",B117)),ISNUMBER(FIND("?",B117)),ISNUMBER(FIND("~",B117))),"Перевірте код і відділ",IF(COUNTIF($A$7:$A$806,"="&amp;A117)&gt;1,"Код повторюється",IF(COUNTIFS('Налаштування'!$I$7:$I$18,"="&amp;B117,'Налаштування'!$J$7:$J$18,"Готово")&lt;&gt;1,"Перевірте відділ",IF(NOT(OR(C117="Тижневий",C117="Місячний")),"Оберіть тип",IF(OR(NOT(ISNUMBER(D117)),NOT(ISNUMBER(E117))),"Вкажіть дати",IF(OR(OR(D117&lt;1,D117&gt;2958465,D117&lt;&gt;INT(D117)),OR(E117&lt;1,E117&gt;2958465,E117&lt;&gt;INT(E117)),D117&gt;E117),"Перевірте дати",IF(OR('Налаштування'!$C$4&lt;&gt;"Готово",E117&lt;DATE('Налаштування'!$B$4,1,1),D117&gt;DATE('Налаштування'!$B$4,12,31)),"Перевірте рік",IF(OR(AND(C117="Тижневий",E117-D117&lt;&gt;6),AND(C117="Місячний",OR(YEAR(D117)&lt;&gt;'Налаштування'!$B$4,DAY(D117)&lt;&gt;1,E117&lt;&gt;DATE(YEAR(D117),MONTH(D117)+1,0)))),"Перевірте період",IF(COUNTIFS($B$7:$B$806,"="&amp;B117,$C$7:$C$806,C117,$D$7:$D$806,"&lt;="&amp;E117,$E$7:$E$806,"&gt;="&amp;D117)&gt;1,"Періоди перетинаються","Поля заповнені")))))))))))</x:f>
      </x:c>
      <x:c r="L117" s="11"/>
    </x:row>
    <x:row r="118" ht="40" customHeight="1">
      <x:c r="A118" s="11"/>
      <x:c r="B118" s="11"/>
      <x:c r="C118" s="11"/>
      <x:c r="D118" s="23"/>
      <x:c r="E118" s="23"/>
      <x:c r="F118" s="11"/>
      <x:c r="G118" s="11"/>
      <x:c r="H118" s="11"/>
      <x:c r="I118" s="11"/>
      <x:c r="J118" s="11"/>
      <x:c r="K118" s="12" t="str">
        <x:f>IF(COUNTA(A118:J118,L118)=0,"",IF(OR(OR(NOT(ISTEXT(A118)),LEN(TRIM(A118))=0),OR(NOT(ISTEXT(B118)),LEN(TRIM(B118))=0),OR(NOT(ISTEXT(F118)),LEN(TRIM(F118))=0),OR(NOT(ISTEXT(J118)),LEN(TRIM(J118))=0)),"Заповніть код, відділ, підсумок і роль",IF(OR(A118&lt;&gt;TRIM(A118),B118&lt;&gt;TRIM(B118),ISNUMBER(FIND("*",A118)),ISNUMBER(FIND("?",A118)),ISNUMBER(FIND("~",A118)),ISNUMBER(FIND("*",B118)),ISNUMBER(FIND("?",B118)),ISNUMBER(FIND("~",B118))),"Перевірте код і відділ",IF(COUNTIF($A$7:$A$806,"="&amp;A118)&gt;1,"Код повторюється",IF(COUNTIFS('Налаштування'!$I$7:$I$18,"="&amp;B118,'Налаштування'!$J$7:$J$18,"Готово")&lt;&gt;1,"Перевірте відділ",IF(NOT(OR(C118="Тижневий",C118="Місячний")),"Оберіть тип",IF(OR(NOT(ISNUMBER(D118)),NOT(ISNUMBER(E118))),"Вкажіть дати",IF(OR(OR(D118&lt;1,D118&gt;2958465,D118&lt;&gt;INT(D118)),OR(E118&lt;1,E118&gt;2958465,E118&lt;&gt;INT(E118)),D118&gt;E118),"Перевірте дати",IF(OR('Налаштування'!$C$4&lt;&gt;"Готово",E118&lt;DATE('Налаштування'!$B$4,1,1),D118&gt;DATE('Налаштування'!$B$4,12,31)),"Перевірте рік",IF(OR(AND(C118="Тижневий",E118-D118&lt;&gt;6),AND(C118="Місячний",OR(YEAR(D118)&lt;&gt;'Налаштування'!$B$4,DAY(D118)&lt;&gt;1,E118&lt;&gt;DATE(YEAR(D118),MONTH(D118)+1,0)))),"Перевірте період",IF(COUNTIFS($B$7:$B$806,"="&amp;B118,$C$7:$C$806,C118,$D$7:$D$806,"&lt;="&amp;E118,$E$7:$E$806,"&gt;="&amp;D118)&gt;1,"Періоди перетинаються","Поля заповнені")))))))))))</x:f>
      </x:c>
      <x:c r="L118" s="11"/>
    </x:row>
    <x:row r="119" ht="40" customHeight="1">
      <x:c r="A119" s="11"/>
      <x:c r="B119" s="11"/>
      <x:c r="C119" s="11"/>
      <x:c r="D119" s="23"/>
      <x:c r="E119" s="23"/>
      <x:c r="F119" s="11"/>
      <x:c r="G119" s="11"/>
      <x:c r="H119" s="11"/>
      <x:c r="I119" s="11"/>
      <x:c r="J119" s="11"/>
      <x:c r="K119" s="12" t="str">
        <x:f>IF(COUNTA(A119:J119,L119)=0,"",IF(OR(OR(NOT(ISTEXT(A119)),LEN(TRIM(A119))=0),OR(NOT(ISTEXT(B119)),LEN(TRIM(B119))=0),OR(NOT(ISTEXT(F119)),LEN(TRIM(F119))=0),OR(NOT(ISTEXT(J119)),LEN(TRIM(J119))=0)),"Заповніть код, відділ, підсумок і роль",IF(OR(A119&lt;&gt;TRIM(A119),B119&lt;&gt;TRIM(B119),ISNUMBER(FIND("*",A119)),ISNUMBER(FIND("?",A119)),ISNUMBER(FIND("~",A119)),ISNUMBER(FIND("*",B119)),ISNUMBER(FIND("?",B119)),ISNUMBER(FIND("~",B119))),"Перевірте код і відділ",IF(COUNTIF($A$7:$A$806,"="&amp;A119)&gt;1,"Код повторюється",IF(COUNTIFS('Налаштування'!$I$7:$I$18,"="&amp;B119,'Налаштування'!$J$7:$J$18,"Готово")&lt;&gt;1,"Перевірте відділ",IF(NOT(OR(C119="Тижневий",C119="Місячний")),"Оберіть тип",IF(OR(NOT(ISNUMBER(D119)),NOT(ISNUMBER(E119))),"Вкажіть дати",IF(OR(OR(D119&lt;1,D119&gt;2958465,D119&lt;&gt;INT(D119)),OR(E119&lt;1,E119&gt;2958465,E119&lt;&gt;INT(E119)),D119&gt;E119),"Перевірте дати",IF(OR('Налаштування'!$C$4&lt;&gt;"Готово",E119&lt;DATE('Налаштування'!$B$4,1,1),D119&gt;DATE('Налаштування'!$B$4,12,31)),"Перевірте рік",IF(OR(AND(C119="Тижневий",E119-D119&lt;&gt;6),AND(C119="Місячний",OR(YEAR(D119)&lt;&gt;'Налаштування'!$B$4,DAY(D119)&lt;&gt;1,E119&lt;&gt;DATE(YEAR(D119),MONTH(D119)+1,0)))),"Перевірте період",IF(COUNTIFS($B$7:$B$806,"="&amp;B119,$C$7:$C$806,C119,$D$7:$D$806,"&lt;="&amp;E119,$E$7:$E$806,"&gt;="&amp;D119)&gt;1,"Періоди перетинаються","Поля заповнені")))))))))))</x:f>
      </x:c>
      <x:c r="L119" s="11"/>
    </x:row>
    <x:row r="120" ht="40" customHeight="1">
      <x:c r="A120" s="11"/>
      <x:c r="B120" s="11"/>
      <x:c r="C120" s="11"/>
      <x:c r="D120" s="23"/>
      <x:c r="E120" s="23"/>
      <x:c r="F120" s="11"/>
      <x:c r="G120" s="11"/>
      <x:c r="H120" s="11"/>
      <x:c r="I120" s="11"/>
      <x:c r="J120" s="11"/>
      <x:c r="K120" s="12" t="str">
        <x:f>IF(COUNTA(A120:J120,L120)=0,"",IF(OR(OR(NOT(ISTEXT(A120)),LEN(TRIM(A120))=0),OR(NOT(ISTEXT(B120)),LEN(TRIM(B120))=0),OR(NOT(ISTEXT(F120)),LEN(TRIM(F120))=0),OR(NOT(ISTEXT(J120)),LEN(TRIM(J120))=0)),"Заповніть код, відділ, підсумок і роль",IF(OR(A120&lt;&gt;TRIM(A120),B120&lt;&gt;TRIM(B120),ISNUMBER(FIND("*",A120)),ISNUMBER(FIND("?",A120)),ISNUMBER(FIND("~",A120)),ISNUMBER(FIND("*",B120)),ISNUMBER(FIND("?",B120)),ISNUMBER(FIND("~",B120))),"Перевірте код і відділ",IF(COUNTIF($A$7:$A$806,"="&amp;A120)&gt;1,"Код повторюється",IF(COUNTIFS('Налаштування'!$I$7:$I$18,"="&amp;B120,'Налаштування'!$J$7:$J$18,"Готово")&lt;&gt;1,"Перевірте відділ",IF(NOT(OR(C120="Тижневий",C120="Місячний")),"Оберіть тип",IF(OR(NOT(ISNUMBER(D120)),NOT(ISNUMBER(E120))),"Вкажіть дати",IF(OR(OR(D120&lt;1,D120&gt;2958465,D120&lt;&gt;INT(D120)),OR(E120&lt;1,E120&gt;2958465,E120&lt;&gt;INT(E120)),D120&gt;E120),"Перевірте дати",IF(OR('Налаштування'!$C$4&lt;&gt;"Готово",E120&lt;DATE('Налаштування'!$B$4,1,1),D120&gt;DATE('Налаштування'!$B$4,12,31)),"Перевірте рік",IF(OR(AND(C120="Тижневий",E120-D120&lt;&gt;6),AND(C120="Місячний",OR(YEAR(D120)&lt;&gt;'Налаштування'!$B$4,DAY(D120)&lt;&gt;1,E120&lt;&gt;DATE(YEAR(D120),MONTH(D120)+1,0)))),"Перевірте період",IF(COUNTIFS($B$7:$B$806,"="&amp;B120,$C$7:$C$806,C120,$D$7:$D$806,"&lt;="&amp;E120,$E$7:$E$806,"&gt;="&amp;D120)&gt;1,"Періоди перетинаються","Поля заповнені")))))))))))</x:f>
      </x:c>
      <x:c r="L120" s="11"/>
    </x:row>
    <x:row r="121" ht="40" customHeight="1">
      <x:c r="A121" s="11"/>
      <x:c r="B121" s="11"/>
      <x:c r="C121" s="11"/>
      <x:c r="D121" s="23"/>
      <x:c r="E121" s="23"/>
      <x:c r="F121" s="11"/>
      <x:c r="G121" s="11"/>
      <x:c r="H121" s="11"/>
      <x:c r="I121" s="11"/>
      <x:c r="J121" s="11"/>
      <x:c r="K121" s="12" t="str">
        <x:f>IF(COUNTA(A121:J121,L121)=0,"",IF(OR(OR(NOT(ISTEXT(A121)),LEN(TRIM(A121))=0),OR(NOT(ISTEXT(B121)),LEN(TRIM(B121))=0),OR(NOT(ISTEXT(F121)),LEN(TRIM(F121))=0),OR(NOT(ISTEXT(J121)),LEN(TRIM(J121))=0)),"Заповніть код, відділ, підсумок і роль",IF(OR(A121&lt;&gt;TRIM(A121),B121&lt;&gt;TRIM(B121),ISNUMBER(FIND("*",A121)),ISNUMBER(FIND("?",A121)),ISNUMBER(FIND("~",A121)),ISNUMBER(FIND("*",B121)),ISNUMBER(FIND("?",B121)),ISNUMBER(FIND("~",B121))),"Перевірте код і відділ",IF(COUNTIF($A$7:$A$806,"="&amp;A121)&gt;1,"Код повторюється",IF(COUNTIFS('Налаштування'!$I$7:$I$18,"="&amp;B121,'Налаштування'!$J$7:$J$18,"Готово")&lt;&gt;1,"Перевірте відділ",IF(NOT(OR(C121="Тижневий",C121="Місячний")),"Оберіть тип",IF(OR(NOT(ISNUMBER(D121)),NOT(ISNUMBER(E121))),"Вкажіть дати",IF(OR(OR(D121&lt;1,D121&gt;2958465,D121&lt;&gt;INT(D121)),OR(E121&lt;1,E121&gt;2958465,E121&lt;&gt;INT(E121)),D121&gt;E121),"Перевірте дати",IF(OR('Налаштування'!$C$4&lt;&gt;"Готово",E121&lt;DATE('Налаштування'!$B$4,1,1),D121&gt;DATE('Налаштування'!$B$4,12,31)),"Перевірте рік",IF(OR(AND(C121="Тижневий",E121-D121&lt;&gt;6),AND(C121="Місячний",OR(YEAR(D121)&lt;&gt;'Налаштування'!$B$4,DAY(D121)&lt;&gt;1,E121&lt;&gt;DATE(YEAR(D121),MONTH(D121)+1,0)))),"Перевірте період",IF(COUNTIFS($B$7:$B$806,"="&amp;B121,$C$7:$C$806,C121,$D$7:$D$806,"&lt;="&amp;E121,$E$7:$E$806,"&gt;="&amp;D121)&gt;1,"Періоди перетинаються","Поля заповнені")))))))))))</x:f>
      </x:c>
      <x:c r="L121" s="11"/>
    </x:row>
    <x:row r="122" ht="40" customHeight="1">
      <x:c r="A122" s="11"/>
      <x:c r="B122" s="11"/>
      <x:c r="C122" s="11"/>
      <x:c r="D122" s="23"/>
      <x:c r="E122" s="23"/>
      <x:c r="F122" s="11"/>
      <x:c r="G122" s="11"/>
      <x:c r="H122" s="11"/>
      <x:c r="I122" s="11"/>
      <x:c r="J122" s="11"/>
      <x:c r="K122" s="12" t="str">
        <x:f>IF(COUNTA(A122:J122,L122)=0,"",IF(OR(OR(NOT(ISTEXT(A122)),LEN(TRIM(A122))=0),OR(NOT(ISTEXT(B122)),LEN(TRIM(B122))=0),OR(NOT(ISTEXT(F122)),LEN(TRIM(F122))=0),OR(NOT(ISTEXT(J122)),LEN(TRIM(J122))=0)),"Заповніть код, відділ, підсумок і роль",IF(OR(A122&lt;&gt;TRIM(A122),B122&lt;&gt;TRIM(B122),ISNUMBER(FIND("*",A122)),ISNUMBER(FIND("?",A122)),ISNUMBER(FIND("~",A122)),ISNUMBER(FIND("*",B122)),ISNUMBER(FIND("?",B122)),ISNUMBER(FIND("~",B122))),"Перевірте код і відділ",IF(COUNTIF($A$7:$A$806,"="&amp;A122)&gt;1,"Код повторюється",IF(COUNTIFS('Налаштування'!$I$7:$I$18,"="&amp;B122,'Налаштування'!$J$7:$J$18,"Готово")&lt;&gt;1,"Перевірте відділ",IF(NOT(OR(C122="Тижневий",C122="Місячний")),"Оберіть тип",IF(OR(NOT(ISNUMBER(D122)),NOT(ISNUMBER(E122))),"Вкажіть дати",IF(OR(OR(D122&lt;1,D122&gt;2958465,D122&lt;&gt;INT(D122)),OR(E122&lt;1,E122&gt;2958465,E122&lt;&gt;INT(E122)),D122&gt;E122),"Перевірте дати",IF(OR('Налаштування'!$C$4&lt;&gt;"Готово",E122&lt;DATE('Налаштування'!$B$4,1,1),D122&gt;DATE('Налаштування'!$B$4,12,31)),"Перевірте рік",IF(OR(AND(C122="Тижневий",E122-D122&lt;&gt;6),AND(C122="Місячний",OR(YEAR(D122)&lt;&gt;'Налаштування'!$B$4,DAY(D122)&lt;&gt;1,E122&lt;&gt;DATE(YEAR(D122),MONTH(D122)+1,0)))),"Перевірте період",IF(COUNTIFS($B$7:$B$806,"="&amp;B122,$C$7:$C$806,C122,$D$7:$D$806,"&lt;="&amp;E122,$E$7:$E$806,"&gt;="&amp;D122)&gt;1,"Періоди перетинаються","Поля заповнені")))))))))))</x:f>
      </x:c>
      <x:c r="L122" s="11"/>
    </x:row>
    <x:row r="123" ht="40" customHeight="1">
      <x:c r="A123" s="11"/>
      <x:c r="B123" s="11"/>
      <x:c r="C123" s="11"/>
      <x:c r="D123" s="23"/>
      <x:c r="E123" s="23"/>
      <x:c r="F123" s="11"/>
      <x:c r="G123" s="11"/>
      <x:c r="H123" s="11"/>
      <x:c r="I123" s="11"/>
      <x:c r="J123" s="11"/>
      <x:c r="K123" s="12" t="str">
        <x:f>IF(COUNTA(A123:J123,L123)=0,"",IF(OR(OR(NOT(ISTEXT(A123)),LEN(TRIM(A123))=0),OR(NOT(ISTEXT(B123)),LEN(TRIM(B123))=0),OR(NOT(ISTEXT(F123)),LEN(TRIM(F123))=0),OR(NOT(ISTEXT(J123)),LEN(TRIM(J123))=0)),"Заповніть код, відділ, підсумок і роль",IF(OR(A123&lt;&gt;TRIM(A123),B123&lt;&gt;TRIM(B123),ISNUMBER(FIND("*",A123)),ISNUMBER(FIND("?",A123)),ISNUMBER(FIND("~",A123)),ISNUMBER(FIND("*",B123)),ISNUMBER(FIND("?",B123)),ISNUMBER(FIND("~",B123))),"Перевірте код і відділ",IF(COUNTIF($A$7:$A$806,"="&amp;A123)&gt;1,"Код повторюється",IF(COUNTIFS('Налаштування'!$I$7:$I$18,"="&amp;B123,'Налаштування'!$J$7:$J$18,"Готово")&lt;&gt;1,"Перевірте відділ",IF(NOT(OR(C123="Тижневий",C123="Місячний")),"Оберіть тип",IF(OR(NOT(ISNUMBER(D123)),NOT(ISNUMBER(E123))),"Вкажіть дати",IF(OR(OR(D123&lt;1,D123&gt;2958465,D123&lt;&gt;INT(D123)),OR(E123&lt;1,E123&gt;2958465,E123&lt;&gt;INT(E123)),D123&gt;E123),"Перевірте дати",IF(OR('Налаштування'!$C$4&lt;&gt;"Готово",E123&lt;DATE('Налаштування'!$B$4,1,1),D123&gt;DATE('Налаштування'!$B$4,12,31)),"Перевірте рік",IF(OR(AND(C123="Тижневий",E123-D123&lt;&gt;6),AND(C123="Місячний",OR(YEAR(D123)&lt;&gt;'Налаштування'!$B$4,DAY(D123)&lt;&gt;1,E123&lt;&gt;DATE(YEAR(D123),MONTH(D123)+1,0)))),"Перевірте період",IF(COUNTIFS($B$7:$B$806,"="&amp;B123,$C$7:$C$806,C123,$D$7:$D$806,"&lt;="&amp;E123,$E$7:$E$806,"&gt;="&amp;D123)&gt;1,"Періоди перетинаються","Поля заповнені")))))))))))</x:f>
      </x:c>
      <x:c r="L123" s="11"/>
    </x:row>
    <x:row r="124" ht="40" customHeight="1">
      <x:c r="A124" s="11"/>
      <x:c r="B124" s="11"/>
      <x:c r="C124" s="11"/>
      <x:c r="D124" s="23"/>
      <x:c r="E124" s="23"/>
      <x:c r="F124" s="11"/>
      <x:c r="G124" s="11"/>
      <x:c r="H124" s="11"/>
      <x:c r="I124" s="11"/>
      <x:c r="J124" s="11"/>
      <x:c r="K124" s="12" t="str">
        <x:f>IF(COUNTA(A124:J124,L124)=0,"",IF(OR(OR(NOT(ISTEXT(A124)),LEN(TRIM(A124))=0),OR(NOT(ISTEXT(B124)),LEN(TRIM(B124))=0),OR(NOT(ISTEXT(F124)),LEN(TRIM(F124))=0),OR(NOT(ISTEXT(J124)),LEN(TRIM(J124))=0)),"Заповніть код, відділ, підсумок і роль",IF(OR(A124&lt;&gt;TRIM(A124),B124&lt;&gt;TRIM(B124),ISNUMBER(FIND("*",A124)),ISNUMBER(FIND("?",A124)),ISNUMBER(FIND("~",A124)),ISNUMBER(FIND("*",B124)),ISNUMBER(FIND("?",B124)),ISNUMBER(FIND("~",B124))),"Перевірте код і відділ",IF(COUNTIF($A$7:$A$806,"="&amp;A124)&gt;1,"Код повторюється",IF(COUNTIFS('Налаштування'!$I$7:$I$18,"="&amp;B124,'Налаштування'!$J$7:$J$18,"Готово")&lt;&gt;1,"Перевірте відділ",IF(NOT(OR(C124="Тижневий",C124="Місячний")),"Оберіть тип",IF(OR(NOT(ISNUMBER(D124)),NOT(ISNUMBER(E124))),"Вкажіть дати",IF(OR(OR(D124&lt;1,D124&gt;2958465,D124&lt;&gt;INT(D124)),OR(E124&lt;1,E124&gt;2958465,E124&lt;&gt;INT(E124)),D124&gt;E124),"Перевірте дати",IF(OR('Налаштування'!$C$4&lt;&gt;"Готово",E124&lt;DATE('Налаштування'!$B$4,1,1),D124&gt;DATE('Налаштування'!$B$4,12,31)),"Перевірте рік",IF(OR(AND(C124="Тижневий",E124-D124&lt;&gt;6),AND(C124="Місячний",OR(YEAR(D124)&lt;&gt;'Налаштування'!$B$4,DAY(D124)&lt;&gt;1,E124&lt;&gt;DATE(YEAR(D124),MONTH(D124)+1,0)))),"Перевірте період",IF(COUNTIFS($B$7:$B$806,"="&amp;B124,$C$7:$C$806,C124,$D$7:$D$806,"&lt;="&amp;E124,$E$7:$E$806,"&gt;="&amp;D124)&gt;1,"Періоди перетинаються","Поля заповнені")))))))))))</x:f>
      </x:c>
      <x:c r="L124" s="11"/>
    </x:row>
    <x:row r="125" ht="40" customHeight="1">
      <x:c r="A125" s="11"/>
      <x:c r="B125" s="11"/>
      <x:c r="C125" s="11"/>
      <x:c r="D125" s="23"/>
      <x:c r="E125" s="23"/>
      <x:c r="F125" s="11"/>
      <x:c r="G125" s="11"/>
      <x:c r="H125" s="11"/>
      <x:c r="I125" s="11"/>
      <x:c r="J125" s="11"/>
      <x:c r="K125" s="12" t="str">
        <x:f>IF(COUNTA(A125:J125,L125)=0,"",IF(OR(OR(NOT(ISTEXT(A125)),LEN(TRIM(A125))=0),OR(NOT(ISTEXT(B125)),LEN(TRIM(B125))=0),OR(NOT(ISTEXT(F125)),LEN(TRIM(F125))=0),OR(NOT(ISTEXT(J125)),LEN(TRIM(J125))=0)),"Заповніть код, відділ, підсумок і роль",IF(OR(A125&lt;&gt;TRIM(A125),B125&lt;&gt;TRIM(B125),ISNUMBER(FIND("*",A125)),ISNUMBER(FIND("?",A125)),ISNUMBER(FIND("~",A125)),ISNUMBER(FIND("*",B125)),ISNUMBER(FIND("?",B125)),ISNUMBER(FIND("~",B125))),"Перевірте код і відділ",IF(COUNTIF($A$7:$A$806,"="&amp;A125)&gt;1,"Код повторюється",IF(COUNTIFS('Налаштування'!$I$7:$I$18,"="&amp;B125,'Налаштування'!$J$7:$J$18,"Готово")&lt;&gt;1,"Перевірте відділ",IF(NOT(OR(C125="Тижневий",C125="Місячний")),"Оберіть тип",IF(OR(NOT(ISNUMBER(D125)),NOT(ISNUMBER(E125))),"Вкажіть дати",IF(OR(OR(D125&lt;1,D125&gt;2958465,D125&lt;&gt;INT(D125)),OR(E125&lt;1,E125&gt;2958465,E125&lt;&gt;INT(E125)),D125&gt;E125),"Перевірте дати",IF(OR('Налаштування'!$C$4&lt;&gt;"Готово",E125&lt;DATE('Налаштування'!$B$4,1,1),D125&gt;DATE('Налаштування'!$B$4,12,31)),"Перевірте рік",IF(OR(AND(C125="Тижневий",E125-D125&lt;&gt;6),AND(C125="Місячний",OR(YEAR(D125)&lt;&gt;'Налаштування'!$B$4,DAY(D125)&lt;&gt;1,E125&lt;&gt;DATE(YEAR(D125),MONTH(D125)+1,0)))),"Перевірте період",IF(COUNTIFS($B$7:$B$806,"="&amp;B125,$C$7:$C$806,C125,$D$7:$D$806,"&lt;="&amp;E125,$E$7:$E$806,"&gt;="&amp;D125)&gt;1,"Періоди перетинаються","Поля заповнені")))))))))))</x:f>
      </x:c>
      <x:c r="L125" s="11"/>
    </x:row>
    <x:row r="126" ht="40" customHeight="1">
      <x:c r="A126" s="11"/>
      <x:c r="B126" s="11"/>
      <x:c r="C126" s="11"/>
      <x:c r="D126" s="23"/>
      <x:c r="E126" s="23"/>
      <x:c r="F126" s="11"/>
      <x:c r="G126" s="11"/>
      <x:c r="H126" s="11"/>
      <x:c r="I126" s="11"/>
      <x:c r="J126" s="11"/>
      <x:c r="K126" s="12" t="str">
        <x:f>IF(COUNTA(A126:J126,L126)=0,"",IF(OR(OR(NOT(ISTEXT(A126)),LEN(TRIM(A126))=0),OR(NOT(ISTEXT(B126)),LEN(TRIM(B126))=0),OR(NOT(ISTEXT(F126)),LEN(TRIM(F126))=0),OR(NOT(ISTEXT(J126)),LEN(TRIM(J126))=0)),"Заповніть код, відділ, підсумок і роль",IF(OR(A126&lt;&gt;TRIM(A126),B126&lt;&gt;TRIM(B126),ISNUMBER(FIND("*",A126)),ISNUMBER(FIND("?",A126)),ISNUMBER(FIND("~",A126)),ISNUMBER(FIND("*",B126)),ISNUMBER(FIND("?",B126)),ISNUMBER(FIND("~",B126))),"Перевірте код і відділ",IF(COUNTIF($A$7:$A$806,"="&amp;A126)&gt;1,"Код повторюється",IF(COUNTIFS('Налаштування'!$I$7:$I$18,"="&amp;B126,'Налаштування'!$J$7:$J$18,"Готово")&lt;&gt;1,"Перевірте відділ",IF(NOT(OR(C126="Тижневий",C126="Місячний")),"Оберіть тип",IF(OR(NOT(ISNUMBER(D126)),NOT(ISNUMBER(E126))),"Вкажіть дати",IF(OR(OR(D126&lt;1,D126&gt;2958465,D126&lt;&gt;INT(D126)),OR(E126&lt;1,E126&gt;2958465,E126&lt;&gt;INT(E126)),D126&gt;E126),"Перевірте дати",IF(OR('Налаштування'!$C$4&lt;&gt;"Готово",E126&lt;DATE('Налаштування'!$B$4,1,1),D126&gt;DATE('Налаштування'!$B$4,12,31)),"Перевірте рік",IF(OR(AND(C126="Тижневий",E126-D126&lt;&gt;6),AND(C126="Місячний",OR(YEAR(D126)&lt;&gt;'Налаштування'!$B$4,DAY(D126)&lt;&gt;1,E126&lt;&gt;DATE(YEAR(D126),MONTH(D126)+1,0)))),"Перевірте період",IF(COUNTIFS($B$7:$B$806,"="&amp;B126,$C$7:$C$806,C126,$D$7:$D$806,"&lt;="&amp;E126,$E$7:$E$806,"&gt;="&amp;D126)&gt;1,"Періоди перетинаються","Поля заповнені")))))))))))</x:f>
      </x:c>
      <x:c r="L126" s="11"/>
    </x:row>
    <x:row r="127" ht="40" customHeight="1">
      <x:c r="A127" s="11"/>
      <x:c r="B127" s="11"/>
      <x:c r="C127" s="11"/>
      <x:c r="D127" s="23"/>
      <x:c r="E127" s="23"/>
      <x:c r="F127" s="11"/>
      <x:c r="G127" s="11"/>
      <x:c r="H127" s="11"/>
      <x:c r="I127" s="11"/>
      <x:c r="J127" s="11"/>
      <x:c r="K127" s="12" t="str">
        <x:f>IF(COUNTA(A127:J127,L127)=0,"",IF(OR(OR(NOT(ISTEXT(A127)),LEN(TRIM(A127))=0),OR(NOT(ISTEXT(B127)),LEN(TRIM(B127))=0),OR(NOT(ISTEXT(F127)),LEN(TRIM(F127))=0),OR(NOT(ISTEXT(J127)),LEN(TRIM(J127))=0)),"Заповніть код, відділ, підсумок і роль",IF(OR(A127&lt;&gt;TRIM(A127),B127&lt;&gt;TRIM(B127),ISNUMBER(FIND("*",A127)),ISNUMBER(FIND("?",A127)),ISNUMBER(FIND("~",A127)),ISNUMBER(FIND("*",B127)),ISNUMBER(FIND("?",B127)),ISNUMBER(FIND("~",B127))),"Перевірте код і відділ",IF(COUNTIF($A$7:$A$806,"="&amp;A127)&gt;1,"Код повторюється",IF(COUNTIFS('Налаштування'!$I$7:$I$18,"="&amp;B127,'Налаштування'!$J$7:$J$18,"Готово")&lt;&gt;1,"Перевірте відділ",IF(NOT(OR(C127="Тижневий",C127="Місячний")),"Оберіть тип",IF(OR(NOT(ISNUMBER(D127)),NOT(ISNUMBER(E127))),"Вкажіть дати",IF(OR(OR(D127&lt;1,D127&gt;2958465,D127&lt;&gt;INT(D127)),OR(E127&lt;1,E127&gt;2958465,E127&lt;&gt;INT(E127)),D127&gt;E127),"Перевірте дати",IF(OR('Налаштування'!$C$4&lt;&gt;"Готово",E127&lt;DATE('Налаштування'!$B$4,1,1),D127&gt;DATE('Налаштування'!$B$4,12,31)),"Перевірте рік",IF(OR(AND(C127="Тижневий",E127-D127&lt;&gt;6),AND(C127="Місячний",OR(YEAR(D127)&lt;&gt;'Налаштування'!$B$4,DAY(D127)&lt;&gt;1,E127&lt;&gt;DATE(YEAR(D127),MONTH(D127)+1,0)))),"Перевірте період",IF(COUNTIFS($B$7:$B$806,"="&amp;B127,$C$7:$C$806,C127,$D$7:$D$806,"&lt;="&amp;E127,$E$7:$E$806,"&gt;="&amp;D127)&gt;1,"Періоди перетинаються","Поля заповнені")))))))))))</x:f>
      </x:c>
      <x:c r="L127" s="11"/>
    </x:row>
    <x:row r="128" ht="40" customHeight="1">
      <x:c r="A128" s="11"/>
      <x:c r="B128" s="11"/>
      <x:c r="C128" s="11"/>
      <x:c r="D128" s="23"/>
      <x:c r="E128" s="23"/>
      <x:c r="F128" s="11"/>
      <x:c r="G128" s="11"/>
      <x:c r="H128" s="11"/>
      <x:c r="I128" s="11"/>
      <x:c r="J128" s="11"/>
      <x:c r="K128" s="12" t="str">
        <x:f>IF(COUNTA(A128:J128,L128)=0,"",IF(OR(OR(NOT(ISTEXT(A128)),LEN(TRIM(A128))=0),OR(NOT(ISTEXT(B128)),LEN(TRIM(B128))=0),OR(NOT(ISTEXT(F128)),LEN(TRIM(F128))=0),OR(NOT(ISTEXT(J128)),LEN(TRIM(J128))=0)),"Заповніть код, відділ, підсумок і роль",IF(OR(A128&lt;&gt;TRIM(A128),B128&lt;&gt;TRIM(B128),ISNUMBER(FIND("*",A128)),ISNUMBER(FIND("?",A128)),ISNUMBER(FIND("~",A128)),ISNUMBER(FIND("*",B128)),ISNUMBER(FIND("?",B128)),ISNUMBER(FIND("~",B128))),"Перевірте код і відділ",IF(COUNTIF($A$7:$A$806,"="&amp;A128)&gt;1,"Код повторюється",IF(COUNTIFS('Налаштування'!$I$7:$I$18,"="&amp;B128,'Налаштування'!$J$7:$J$18,"Готово")&lt;&gt;1,"Перевірте відділ",IF(NOT(OR(C128="Тижневий",C128="Місячний")),"Оберіть тип",IF(OR(NOT(ISNUMBER(D128)),NOT(ISNUMBER(E128))),"Вкажіть дати",IF(OR(OR(D128&lt;1,D128&gt;2958465,D128&lt;&gt;INT(D128)),OR(E128&lt;1,E128&gt;2958465,E128&lt;&gt;INT(E128)),D128&gt;E128),"Перевірте дати",IF(OR('Налаштування'!$C$4&lt;&gt;"Готово",E128&lt;DATE('Налаштування'!$B$4,1,1),D128&gt;DATE('Налаштування'!$B$4,12,31)),"Перевірте рік",IF(OR(AND(C128="Тижневий",E128-D128&lt;&gt;6),AND(C128="Місячний",OR(YEAR(D128)&lt;&gt;'Налаштування'!$B$4,DAY(D128)&lt;&gt;1,E128&lt;&gt;DATE(YEAR(D128),MONTH(D128)+1,0)))),"Перевірте період",IF(COUNTIFS($B$7:$B$806,"="&amp;B128,$C$7:$C$806,C128,$D$7:$D$806,"&lt;="&amp;E128,$E$7:$E$806,"&gt;="&amp;D128)&gt;1,"Періоди перетинаються","Поля заповнені")))))))))))</x:f>
      </x:c>
      <x:c r="L128" s="11"/>
    </x:row>
    <x:row r="129" ht="40" customHeight="1">
      <x:c r="A129" s="11"/>
      <x:c r="B129" s="11"/>
      <x:c r="C129" s="11"/>
      <x:c r="D129" s="23"/>
      <x:c r="E129" s="23"/>
      <x:c r="F129" s="11"/>
      <x:c r="G129" s="11"/>
      <x:c r="H129" s="11"/>
      <x:c r="I129" s="11"/>
      <x:c r="J129" s="11"/>
      <x:c r="K129" s="12" t="str">
        <x:f>IF(COUNTA(A129:J129,L129)=0,"",IF(OR(OR(NOT(ISTEXT(A129)),LEN(TRIM(A129))=0),OR(NOT(ISTEXT(B129)),LEN(TRIM(B129))=0),OR(NOT(ISTEXT(F129)),LEN(TRIM(F129))=0),OR(NOT(ISTEXT(J129)),LEN(TRIM(J129))=0)),"Заповніть код, відділ, підсумок і роль",IF(OR(A129&lt;&gt;TRIM(A129),B129&lt;&gt;TRIM(B129),ISNUMBER(FIND("*",A129)),ISNUMBER(FIND("?",A129)),ISNUMBER(FIND("~",A129)),ISNUMBER(FIND("*",B129)),ISNUMBER(FIND("?",B129)),ISNUMBER(FIND("~",B129))),"Перевірте код і відділ",IF(COUNTIF($A$7:$A$806,"="&amp;A129)&gt;1,"Код повторюється",IF(COUNTIFS('Налаштування'!$I$7:$I$18,"="&amp;B129,'Налаштування'!$J$7:$J$18,"Готово")&lt;&gt;1,"Перевірте відділ",IF(NOT(OR(C129="Тижневий",C129="Місячний")),"Оберіть тип",IF(OR(NOT(ISNUMBER(D129)),NOT(ISNUMBER(E129))),"Вкажіть дати",IF(OR(OR(D129&lt;1,D129&gt;2958465,D129&lt;&gt;INT(D129)),OR(E129&lt;1,E129&gt;2958465,E129&lt;&gt;INT(E129)),D129&gt;E129),"Перевірте дати",IF(OR('Налаштування'!$C$4&lt;&gt;"Готово",E129&lt;DATE('Налаштування'!$B$4,1,1),D129&gt;DATE('Налаштування'!$B$4,12,31)),"Перевірте рік",IF(OR(AND(C129="Тижневий",E129-D129&lt;&gt;6),AND(C129="Місячний",OR(YEAR(D129)&lt;&gt;'Налаштування'!$B$4,DAY(D129)&lt;&gt;1,E129&lt;&gt;DATE(YEAR(D129),MONTH(D129)+1,0)))),"Перевірте період",IF(COUNTIFS($B$7:$B$806,"="&amp;B129,$C$7:$C$806,C129,$D$7:$D$806,"&lt;="&amp;E129,$E$7:$E$806,"&gt;="&amp;D129)&gt;1,"Періоди перетинаються","Поля заповнені")))))))))))</x:f>
      </x:c>
      <x:c r="L129" s="11"/>
    </x:row>
    <x:row r="130" ht="40" customHeight="1">
      <x:c r="A130" s="11"/>
      <x:c r="B130" s="11"/>
      <x:c r="C130" s="11"/>
      <x:c r="D130" s="23"/>
      <x:c r="E130" s="23"/>
      <x:c r="F130" s="11"/>
      <x:c r="G130" s="11"/>
      <x:c r="H130" s="11"/>
      <x:c r="I130" s="11"/>
      <x:c r="J130" s="11"/>
      <x:c r="K130" s="12" t="str">
        <x:f>IF(COUNTA(A130:J130,L130)=0,"",IF(OR(OR(NOT(ISTEXT(A130)),LEN(TRIM(A130))=0),OR(NOT(ISTEXT(B130)),LEN(TRIM(B130))=0),OR(NOT(ISTEXT(F130)),LEN(TRIM(F130))=0),OR(NOT(ISTEXT(J130)),LEN(TRIM(J130))=0)),"Заповніть код, відділ, підсумок і роль",IF(OR(A130&lt;&gt;TRIM(A130),B130&lt;&gt;TRIM(B130),ISNUMBER(FIND("*",A130)),ISNUMBER(FIND("?",A130)),ISNUMBER(FIND("~",A130)),ISNUMBER(FIND("*",B130)),ISNUMBER(FIND("?",B130)),ISNUMBER(FIND("~",B130))),"Перевірте код і відділ",IF(COUNTIF($A$7:$A$806,"="&amp;A130)&gt;1,"Код повторюється",IF(COUNTIFS('Налаштування'!$I$7:$I$18,"="&amp;B130,'Налаштування'!$J$7:$J$18,"Готово")&lt;&gt;1,"Перевірте відділ",IF(NOT(OR(C130="Тижневий",C130="Місячний")),"Оберіть тип",IF(OR(NOT(ISNUMBER(D130)),NOT(ISNUMBER(E130))),"Вкажіть дати",IF(OR(OR(D130&lt;1,D130&gt;2958465,D130&lt;&gt;INT(D130)),OR(E130&lt;1,E130&gt;2958465,E130&lt;&gt;INT(E130)),D130&gt;E130),"Перевірте дати",IF(OR('Налаштування'!$C$4&lt;&gt;"Готово",E130&lt;DATE('Налаштування'!$B$4,1,1),D130&gt;DATE('Налаштування'!$B$4,12,31)),"Перевірте рік",IF(OR(AND(C130="Тижневий",E130-D130&lt;&gt;6),AND(C130="Місячний",OR(YEAR(D130)&lt;&gt;'Налаштування'!$B$4,DAY(D130)&lt;&gt;1,E130&lt;&gt;DATE(YEAR(D130),MONTH(D130)+1,0)))),"Перевірте період",IF(COUNTIFS($B$7:$B$806,"="&amp;B130,$C$7:$C$806,C130,$D$7:$D$806,"&lt;="&amp;E130,$E$7:$E$806,"&gt;="&amp;D130)&gt;1,"Періоди перетинаються","Поля заповнені")))))))))))</x:f>
      </x:c>
      <x:c r="L130" s="11"/>
    </x:row>
    <x:row r="131" ht="40" customHeight="1">
      <x:c r="A131" s="11"/>
      <x:c r="B131" s="11"/>
      <x:c r="C131" s="11"/>
      <x:c r="D131" s="23"/>
      <x:c r="E131" s="23"/>
      <x:c r="F131" s="11"/>
      <x:c r="G131" s="11"/>
      <x:c r="H131" s="11"/>
      <x:c r="I131" s="11"/>
      <x:c r="J131" s="11"/>
      <x:c r="K131" s="12" t="str">
        <x:f>IF(COUNTA(A131:J131,L131)=0,"",IF(OR(OR(NOT(ISTEXT(A131)),LEN(TRIM(A131))=0),OR(NOT(ISTEXT(B131)),LEN(TRIM(B131))=0),OR(NOT(ISTEXT(F131)),LEN(TRIM(F131))=0),OR(NOT(ISTEXT(J131)),LEN(TRIM(J131))=0)),"Заповніть код, відділ, підсумок і роль",IF(OR(A131&lt;&gt;TRIM(A131),B131&lt;&gt;TRIM(B131),ISNUMBER(FIND("*",A131)),ISNUMBER(FIND("?",A131)),ISNUMBER(FIND("~",A131)),ISNUMBER(FIND("*",B131)),ISNUMBER(FIND("?",B131)),ISNUMBER(FIND("~",B131))),"Перевірте код і відділ",IF(COUNTIF($A$7:$A$806,"="&amp;A131)&gt;1,"Код повторюється",IF(COUNTIFS('Налаштування'!$I$7:$I$18,"="&amp;B131,'Налаштування'!$J$7:$J$18,"Готово")&lt;&gt;1,"Перевірте відділ",IF(NOT(OR(C131="Тижневий",C131="Місячний")),"Оберіть тип",IF(OR(NOT(ISNUMBER(D131)),NOT(ISNUMBER(E131))),"Вкажіть дати",IF(OR(OR(D131&lt;1,D131&gt;2958465,D131&lt;&gt;INT(D131)),OR(E131&lt;1,E131&gt;2958465,E131&lt;&gt;INT(E131)),D131&gt;E131),"Перевірте дати",IF(OR('Налаштування'!$C$4&lt;&gt;"Готово",E131&lt;DATE('Налаштування'!$B$4,1,1),D131&gt;DATE('Налаштування'!$B$4,12,31)),"Перевірте рік",IF(OR(AND(C131="Тижневий",E131-D131&lt;&gt;6),AND(C131="Місячний",OR(YEAR(D131)&lt;&gt;'Налаштування'!$B$4,DAY(D131)&lt;&gt;1,E131&lt;&gt;DATE(YEAR(D131),MONTH(D131)+1,0)))),"Перевірте період",IF(COUNTIFS($B$7:$B$806,"="&amp;B131,$C$7:$C$806,C131,$D$7:$D$806,"&lt;="&amp;E131,$E$7:$E$806,"&gt;="&amp;D131)&gt;1,"Періоди перетинаються","Поля заповнені")))))))))))</x:f>
      </x:c>
      <x:c r="L131" s="11"/>
    </x:row>
    <x:row r="132" ht="40" customHeight="1">
      <x:c r="A132" s="11"/>
      <x:c r="B132" s="11"/>
      <x:c r="C132" s="11"/>
      <x:c r="D132" s="23"/>
      <x:c r="E132" s="23"/>
      <x:c r="F132" s="11"/>
      <x:c r="G132" s="11"/>
      <x:c r="H132" s="11"/>
      <x:c r="I132" s="11"/>
      <x:c r="J132" s="11"/>
      <x:c r="K132" s="12" t="str">
        <x:f>IF(COUNTA(A132:J132,L132)=0,"",IF(OR(OR(NOT(ISTEXT(A132)),LEN(TRIM(A132))=0),OR(NOT(ISTEXT(B132)),LEN(TRIM(B132))=0),OR(NOT(ISTEXT(F132)),LEN(TRIM(F132))=0),OR(NOT(ISTEXT(J132)),LEN(TRIM(J132))=0)),"Заповніть код, відділ, підсумок і роль",IF(OR(A132&lt;&gt;TRIM(A132),B132&lt;&gt;TRIM(B132),ISNUMBER(FIND("*",A132)),ISNUMBER(FIND("?",A132)),ISNUMBER(FIND("~",A132)),ISNUMBER(FIND("*",B132)),ISNUMBER(FIND("?",B132)),ISNUMBER(FIND("~",B132))),"Перевірте код і відділ",IF(COUNTIF($A$7:$A$806,"="&amp;A132)&gt;1,"Код повторюється",IF(COUNTIFS('Налаштування'!$I$7:$I$18,"="&amp;B132,'Налаштування'!$J$7:$J$18,"Готово")&lt;&gt;1,"Перевірте відділ",IF(NOT(OR(C132="Тижневий",C132="Місячний")),"Оберіть тип",IF(OR(NOT(ISNUMBER(D132)),NOT(ISNUMBER(E132))),"Вкажіть дати",IF(OR(OR(D132&lt;1,D132&gt;2958465,D132&lt;&gt;INT(D132)),OR(E132&lt;1,E132&gt;2958465,E132&lt;&gt;INT(E132)),D132&gt;E132),"Перевірте дати",IF(OR('Налаштування'!$C$4&lt;&gt;"Готово",E132&lt;DATE('Налаштування'!$B$4,1,1),D132&gt;DATE('Налаштування'!$B$4,12,31)),"Перевірте рік",IF(OR(AND(C132="Тижневий",E132-D132&lt;&gt;6),AND(C132="Місячний",OR(YEAR(D132)&lt;&gt;'Налаштування'!$B$4,DAY(D132)&lt;&gt;1,E132&lt;&gt;DATE(YEAR(D132),MONTH(D132)+1,0)))),"Перевірте період",IF(COUNTIFS($B$7:$B$806,"="&amp;B132,$C$7:$C$806,C132,$D$7:$D$806,"&lt;="&amp;E132,$E$7:$E$806,"&gt;="&amp;D132)&gt;1,"Періоди перетинаються","Поля заповнені")))))))))))</x:f>
      </x:c>
      <x:c r="L132" s="11"/>
    </x:row>
    <x:row r="133" ht="40" customHeight="1">
      <x:c r="A133" s="11"/>
      <x:c r="B133" s="11"/>
      <x:c r="C133" s="11"/>
      <x:c r="D133" s="23"/>
      <x:c r="E133" s="23"/>
      <x:c r="F133" s="11"/>
      <x:c r="G133" s="11"/>
      <x:c r="H133" s="11"/>
      <x:c r="I133" s="11"/>
      <x:c r="J133" s="11"/>
      <x:c r="K133" s="12" t="str">
        <x:f>IF(COUNTA(A133:J133,L133)=0,"",IF(OR(OR(NOT(ISTEXT(A133)),LEN(TRIM(A133))=0),OR(NOT(ISTEXT(B133)),LEN(TRIM(B133))=0),OR(NOT(ISTEXT(F133)),LEN(TRIM(F133))=0),OR(NOT(ISTEXT(J133)),LEN(TRIM(J133))=0)),"Заповніть код, відділ, підсумок і роль",IF(OR(A133&lt;&gt;TRIM(A133),B133&lt;&gt;TRIM(B133),ISNUMBER(FIND("*",A133)),ISNUMBER(FIND("?",A133)),ISNUMBER(FIND("~",A133)),ISNUMBER(FIND("*",B133)),ISNUMBER(FIND("?",B133)),ISNUMBER(FIND("~",B133))),"Перевірте код і відділ",IF(COUNTIF($A$7:$A$806,"="&amp;A133)&gt;1,"Код повторюється",IF(COUNTIFS('Налаштування'!$I$7:$I$18,"="&amp;B133,'Налаштування'!$J$7:$J$18,"Готово")&lt;&gt;1,"Перевірте відділ",IF(NOT(OR(C133="Тижневий",C133="Місячний")),"Оберіть тип",IF(OR(NOT(ISNUMBER(D133)),NOT(ISNUMBER(E133))),"Вкажіть дати",IF(OR(OR(D133&lt;1,D133&gt;2958465,D133&lt;&gt;INT(D133)),OR(E133&lt;1,E133&gt;2958465,E133&lt;&gt;INT(E133)),D133&gt;E133),"Перевірте дати",IF(OR('Налаштування'!$C$4&lt;&gt;"Готово",E133&lt;DATE('Налаштування'!$B$4,1,1),D133&gt;DATE('Налаштування'!$B$4,12,31)),"Перевірте рік",IF(OR(AND(C133="Тижневий",E133-D133&lt;&gt;6),AND(C133="Місячний",OR(YEAR(D133)&lt;&gt;'Налаштування'!$B$4,DAY(D133)&lt;&gt;1,E133&lt;&gt;DATE(YEAR(D133),MONTH(D133)+1,0)))),"Перевірте період",IF(COUNTIFS($B$7:$B$806,"="&amp;B133,$C$7:$C$806,C133,$D$7:$D$806,"&lt;="&amp;E133,$E$7:$E$806,"&gt;="&amp;D133)&gt;1,"Періоди перетинаються","Поля заповнені")))))))))))</x:f>
      </x:c>
      <x:c r="L133" s="11"/>
    </x:row>
    <x:row r="134" ht="40" customHeight="1">
      <x:c r="A134" s="11"/>
      <x:c r="B134" s="11"/>
      <x:c r="C134" s="11"/>
      <x:c r="D134" s="23"/>
      <x:c r="E134" s="23"/>
      <x:c r="F134" s="11"/>
      <x:c r="G134" s="11"/>
      <x:c r="H134" s="11"/>
      <x:c r="I134" s="11"/>
      <x:c r="J134" s="11"/>
      <x:c r="K134" s="12" t="str">
        <x:f>IF(COUNTA(A134:J134,L134)=0,"",IF(OR(OR(NOT(ISTEXT(A134)),LEN(TRIM(A134))=0),OR(NOT(ISTEXT(B134)),LEN(TRIM(B134))=0),OR(NOT(ISTEXT(F134)),LEN(TRIM(F134))=0),OR(NOT(ISTEXT(J134)),LEN(TRIM(J134))=0)),"Заповніть код, відділ, підсумок і роль",IF(OR(A134&lt;&gt;TRIM(A134),B134&lt;&gt;TRIM(B134),ISNUMBER(FIND("*",A134)),ISNUMBER(FIND("?",A134)),ISNUMBER(FIND("~",A134)),ISNUMBER(FIND("*",B134)),ISNUMBER(FIND("?",B134)),ISNUMBER(FIND("~",B134))),"Перевірте код і відділ",IF(COUNTIF($A$7:$A$806,"="&amp;A134)&gt;1,"Код повторюється",IF(COUNTIFS('Налаштування'!$I$7:$I$18,"="&amp;B134,'Налаштування'!$J$7:$J$18,"Готово")&lt;&gt;1,"Перевірте відділ",IF(NOT(OR(C134="Тижневий",C134="Місячний")),"Оберіть тип",IF(OR(NOT(ISNUMBER(D134)),NOT(ISNUMBER(E134))),"Вкажіть дати",IF(OR(OR(D134&lt;1,D134&gt;2958465,D134&lt;&gt;INT(D134)),OR(E134&lt;1,E134&gt;2958465,E134&lt;&gt;INT(E134)),D134&gt;E134),"Перевірте дати",IF(OR('Налаштування'!$C$4&lt;&gt;"Готово",E134&lt;DATE('Налаштування'!$B$4,1,1),D134&gt;DATE('Налаштування'!$B$4,12,31)),"Перевірте рік",IF(OR(AND(C134="Тижневий",E134-D134&lt;&gt;6),AND(C134="Місячний",OR(YEAR(D134)&lt;&gt;'Налаштування'!$B$4,DAY(D134)&lt;&gt;1,E134&lt;&gt;DATE(YEAR(D134),MONTH(D134)+1,0)))),"Перевірте період",IF(COUNTIFS($B$7:$B$806,"="&amp;B134,$C$7:$C$806,C134,$D$7:$D$806,"&lt;="&amp;E134,$E$7:$E$806,"&gt;="&amp;D134)&gt;1,"Періоди перетинаються","Поля заповнені")))))))))))</x:f>
      </x:c>
      <x:c r="L134" s="11"/>
    </x:row>
    <x:row r="135" ht="40" customHeight="1">
      <x:c r="A135" s="11"/>
      <x:c r="B135" s="11"/>
      <x:c r="C135" s="11"/>
      <x:c r="D135" s="23"/>
      <x:c r="E135" s="23"/>
      <x:c r="F135" s="11"/>
      <x:c r="G135" s="11"/>
      <x:c r="H135" s="11"/>
      <x:c r="I135" s="11"/>
      <x:c r="J135" s="11"/>
      <x:c r="K135" s="12" t="str">
        <x:f>IF(COUNTA(A135:J135,L135)=0,"",IF(OR(OR(NOT(ISTEXT(A135)),LEN(TRIM(A135))=0),OR(NOT(ISTEXT(B135)),LEN(TRIM(B135))=0),OR(NOT(ISTEXT(F135)),LEN(TRIM(F135))=0),OR(NOT(ISTEXT(J135)),LEN(TRIM(J135))=0)),"Заповніть код, відділ, підсумок і роль",IF(OR(A135&lt;&gt;TRIM(A135),B135&lt;&gt;TRIM(B135),ISNUMBER(FIND("*",A135)),ISNUMBER(FIND("?",A135)),ISNUMBER(FIND("~",A135)),ISNUMBER(FIND("*",B135)),ISNUMBER(FIND("?",B135)),ISNUMBER(FIND("~",B135))),"Перевірте код і відділ",IF(COUNTIF($A$7:$A$806,"="&amp;A135)&gt;1,"Код повторюється",IF(COUNTIFS('Налаштування'!$I$7:$I$18,"="&amp;B135,'Налаштування'!$J$7:$J$18,"Готово")&lt;&gt;1,"Перевірте відділ",IF(NOT(OR(C135="Тижневий",C135="Місячний")),"Оберіть тип",IF(OR(NOT(ISNUMBER(D135)),NOT(ISNUMBER(E135))),"Вкажіть дати",IF(OR(OR(D135&lt;1,D135&gt;2958465,D135&lt;&gt;INT(D135)),OR(E135&lt;1,E135&gt;2958465,E135&lt;&gt;INT(E135)),D135&gt;E135),"Перевірте дати",IF(OR('Налаштування'!$C$4&lt;&gt;"Готово",E135&lt;DATE('Налаштування'!$B$4,1,1),D135&gt;DATE('Налаштування'!$B$4,12,31)),"Перевірте рік",IF(OR(AND(C135="Тижневий",E135-D135&lt;&gt;6),AND(C135="Місячний",OR(YEAR(D135)&lt;&gt;'Налаштування'!$B$4,DAY(D135)&lt;&gt;1,E135&lt;&gt;DATE(YEAR(D135),MONTH(D135)+1,0)))),"Перевірте період",IF(COUNTIFS($B$7:$B$806,"="&amp;B135,$C$7:$C$806,C135,$D$7:$D$806,"&lt;="&amp;E135,$E$7:$E$806,"&gt;="&amp;D135)&gt;1,"Періоди перетинаються","Поля заповнені")))))))))))</x:f>
      </x:c>
      <x:c r="L135" s="11"/>
    </x:row>
    <x:row r="136" ht="40" customHeight="1">
      <x:c r="A136" s="11"/>
      <x:c r="B136" s="11"/>
      <x:c r="C136" s="11"/>
      <x:c r="D136" s="23"/>
      <x:c r="E136" s="23"/>
      <x:c r="F136" s="11"/>
      <x:c r="G136" s="11"/>
      <x:c r="H136" s="11"/>
      <x:c r="I136" s="11"/>
      <x:c r="J136" s="11"/>
      <x:c r="K136" s="12" t="str">
        <x:f>IF(COUNTA(A136:J136,L136)=0,"",IF(OR(OR(NOT(ISTEXT(A136)),LEN(TRIM(A136))=0),OR(NOT(ISTEXT(B136)),LEN(TRIM(B136))=0),OR(NOT(ISTEXT(F136)),LEN(TRIM(F136))=0),OR(NOT(ISTEXT(J136)),LEN(TRIM(J136))=0)),"Заповніть код, відділ, підсумок і роль",IF(OR(A136&lt;&gt;TRIM(A136),B136&lt;&gt;TRIM(B136),ISNUMBER(FIND("*",A136)),ISNUMBER(FIND("?",A136)),ISNUMBER(FIND("~",A136)),ISNUMBER(FIND("*",B136)),ISNUMBER(FIND("?",B136)),ISNUMBER(FIND("~",B136))),"Перевірте код і відділ",IF(COUNTIF($A$7:$A$806,"="&amp;A136)&gt;1,"Код повторюється",IF(COUNTIFS('Налаштування'!$I$7:$I$18,"="&amp;B136,'Налаштування'!$J$7:$J$18,"Готово")&lt;&gt;1,"Перевірте відділ",IF(NOT(OR(C136="Тижневий",C136="Місячний")),"Оберіть тип",IF(OR(NOT(ISNUMBER(D136)),NOT(ISNUMBER(E136))),"Вкажіть дати",IF(OR(OR(D136&lt;1,D136&gt;2958465,D136&lt;&gt;INT(D136)),OR(E136&lt;1,E136&gt;2958465,E136&lt;&gt;INT(E136)),D136&gt;E136),"Перевірте дати",IF(OR('Налаштування'!$C$4&lt;&gt;"Готово",E136&lt;DATE('Налаштування'!$B$4,1,1),D136&gt;DATE('Налаштування'!$B$4,12,31)),"Перевірте рік",IF(OR(AND(C136="Тижневий",E136-D136&lt;&gt;6),AND(C136="Місячний",OR(YEAR(D136)&lt;&gt;'Налаштування'!$B$4,DAY(D136)&lt;&gt;1,E136&lt;&gt;DATE(YEAR(D136),MONTH(D136)+1,0)))),"Перевірте період",IF(COUNTIFS($B$7:$B$806,"="&amp;B136,$C$7:$C$806,C136,$D$7:$D$806,"&lt;="&amp;E136,$E$7:$E$806,"&gt;="&amp;D136)&gt;1,"Періоди перетинаються","Поля заповнені")))))))))))</x:f>
      </x:c>
      <x:c r="L136" s="11"/>
    </x:row>
    <x:row r="137" ht="40" customHeight="1">
      <x:c r="A137" s="11"/>
      <x:c r="B137" s="11"/>
      <x:c r="C137" s="11"/>
      <x:c r="D137" s="23"/>
      <x:c r="E137" s="23"/>
      <x:c r="F137" s="11"/>
      <x:c r="G137" s="11"/>
      <x:c r="H137" s="11"/>
      <x:c r="I137" s="11"/>
      <x:c r="J137" s="11"/>
      <x:c r="K137" s="12" t="str">
        <x:f>IF(COUNTA(A137:J137,L137)=0,"",IF(OR(OR(NOT(ISTEXT(A137)),LEN(TRIM(A137))=0),OR(NOT(ISTEXT(B137)),LEN(TRIM(B137))=0),OR(NOT(ISTEXT(F137)),LEN(TRIM(F137))=0),OR(NOT(ISTEXT(J137)),LEN(TRIM(J137))=0)),"Заповніть код, відділ, підсумок і роль",IF(OR(A137&lt;&gt;TRIM(A137),B137&lt;&gt;TRIM(B137),ISNUMBER(FIND("*",A137)),ISNUMBER(FIND("?",A137)),ISNUMBER(FIND("~",A137)),ISNUMBER(FIND("*",B137)),ISNUMBER(FIND("?",B137)),ISNUMBER(FIND("~",B137))),"Перевірте код і відділ",IF(COUNTIF($A$7:$A$806,"="&amp;A137)&gt;1,"Код повторюється",IF(COUNTIFS('Налаштування'!$I$7:$I$18,"="&amp;B137,'Налаштування'!$J$7:$J$18,"Готово")&lt;&gt;1,"Перевірте відділ",IF(NOT(OR(C137="Тижневий",C137="Місячний")),"Оберіть тип",IF(OR(NOT(ISNUMBER(D137)),NOT(ISNUMBER(E137))),"Вкажіть дати",IF(OR(OR(D137&lt;1,D137&gt;2958465,D137&lt;&gt;INT(D137)),OR(E137&lt;1,E137&gt;2958465,E137&lt;&gt;INT(E137)),D137&gt;E137),"Перевірте дати",IF(OR('Налаштування'!$C$4&lt;&gt;"Готово",E137&lt;DATE('Налаштування'!$B$4,1,1),D137&gt;DATE('Налаштування'!$B$4,12,31)),"Перевірте рік",IF(OR(AND(C137="Тижневий",E137-D137&lt;&gt;6),AND(C137="Місячний",OR(YEAR(D137)&lt;&gt;'Налаштування'!$B$4,DAY(D137)&lt;&gt;1,E137&lt;&gt;DATE(YEAR(D137),MONTH(D137)+1,0)))),"Перевірте період",IF(COUNTIFS($B$7:$B$806,"="&amp;B137,$C$7:$C$806,C137,$D$7:$D$806,"&lt;="&amp;E137,$E$7:$E$806,"&gt;="&amp;D137)&gt;1,"Періоди перетинаються","Поля заповнені")))))))))))</x:f>
      </x:c>
      <x:c r="L137" s="11"/>
    </x:row>
    <x:row r="138" ht="40" customHeight="1">
      <x:c r="A138" s="11"/>
      <x:c r="B138" s="11"/>
      <x:c r="C138" s="11"/>
      <x:c r="D138" s="23"/>
      <x:c r="E138" s="23"/>
      <x:c r="F138" s="11"/>
      <x:c r="G138" s="11"/>
      <x:c r="H138" s="11"/>
      <x:c r="I138" s="11"/>
      <x:c r="J138" s="11"/>
      <x:c r="K138" s="12" t="str">
        <x:f>IF(COUNTA(A138:J138,L138)=0,"",IF(OR(OR(NOT(ISTEXT(A138)),LEN(TRIM(A138))=0),OR(NOT(ISTEXT(B138)),LEN(TRIM(B138))=0),OR(NOT(ISTEXT(F138)),LEN(TRIM(F138))=0),OR(NOT(ISTEXT(J138)),LEN(TRIM(J138))=0)),"Заповніть код, відділ, підсумок і роль",IF(OR(A138&lt;&gt;TRIM(A138),B138&lt;&gt;TRIM(B138),ISNUMBER(FIND("*",A138)),ISNUMBER(FIND("?",A138)),ISNUMBER(FIND("~",A138)),ISNUMBER(FIND("*",B138)),ISNUMBER(FIND("?",B138)),ISNUMBER(FIND("~",B138))),"Перевірте код і відділ",IF(COUNTIF($A$7:$A$806,"="&amp;A138)&gt;1,"Код повторюється",IF(COUNTIFS('Налаштування'!$I$7:$I$18,"="&amp;B138,'Налаштування'!$J$7:$J$18,"Готово")&lt;&gt;1,"Перевірте відділ",IF(NOT(OR(C138="Тижневий",C138="Місячний")),"Оберіть тип",IF(OR(NOT(ISNUMBER(D138)),NOT(ISNUMBER(E138))),"Вкажіть дати",IF(OR(OR(D138&lt;1,D138&gt;2958465,D138&lt;&gt;INT(D138)),OR(E138&lt;1,E138&gt;2958465,E138&lt;&gt;INT(E138)),D138&gt;E138),"Перевірте дати",IF(OR('Налаштування'!$C$4&lt;&gt;"Готово",E138&lt;DATE('Налаштування'!$B$4,1,1),D138&gt;DATE('Налаштування'!$B$4,12,31)),"Перевірте рік",IF(OR(AND(C138="Тижневий",E138-D138&lt;&gt;6),AND(C138="Місячний",OR(YEAR(D138)&lt;&gt;'Налаштування'!$B$4,DAY(D138)&lt;&gt;1,E138&lt;&gt;DATE(YEAR(D138),MONTH(D138)+1,0)))),"Перевірте період",IF(COUNTIFS($B$7:$B$806,"="&amp;B138,$C$7:$C$806,C138,$D$7:$D$806,"&lt;="&amp;E138,$E$7:$E$806,"&gt;="&amp;D138)&gt;1,"Періоди перетинаються","Поля заповнені")))))))))))</x:f>
      </x:c>
      <x:c r="L138" s="11"/>
    </x:row>
    <x:row r="139" ht="40" customHeight="1">
      <x:c r="A139" s="11"/>
      <x:c r="B139" s="11"/>
      <x:c r="C139" s="11"/>
      <x:c r="D139" s="23"/>
      <x:c r="E139" s="23"/>
      <x:c r="F139" s="11"/>
      <x:c r="G139" s="11"/>
      <x:c r="H139" s="11"/>
      <x:c r="I139" s="11"/>
      <x:c r="J139" s="11"/>
      <x:c r="K139" s="12" t="str">
        <x:f>IF(COUNTA(A139:J139,L139)=0,"",IF(OR(OR(NOT(ISTEXT(A139)),LEN(TRIM(A139))=0),OR(NOT(ISTEXT(B139)),LEN(TRIM(B139))=0),OR(NOT(ISTEXT(F139)),LEN(TRIM(F139))=0),OR(NOT(ISTEXT(J139)),LEN(TRIM(J139))=0)),"Заповніть код, відділ, підсумок і роль",IF(OR(A139&lt;&gt;TRIM(A139),B139&lt;&gt;TRIM(B139),ISNUMBER(FIND("*",A139)),ISNUMBER(FIND("?",A139)),ISNUMBER(FIND("~",A139)),ISNUMBER(FIND("*",B139)),ISNUMBER(FIND("?",B139)),ISNUMBER(FIND("~",B139))),"Перевірте код і відділ",IF(COUNTIF($A$7:$A$806,"="&amp;A139)&gt;1,"Код повторюється",IF(COUNTIFS('Налаштування'!$I$7:$I$18,"="&amp;B139,'Налаштування'!$J$7:$J$18,"Готово")&lt;&gt;1,"Перевірте відділ",IF(NOT(OR(C139="Тижневий",C139="Місячний")),"Оберіть тип",IF(OR(NOT(ISNUMBER(D139)),NOT(ISNUMBER(E139))),"Вкажіть дати",IF(OR(OR(D139&lt;1,D139&gt;2958465,D139&lt;&gt;INT(D139)),OR(E139&lt;1,E139&gt;2958465,E139&lt;&gt;INT(E139)),D139&gt;E139),"Перевірте дати",IF(OR('Налаштування'!$C$4&lt;&gt;"Готово",E139&lt;DATE('Налаштування'!$B$4,1,1),D139&gt;DATE('Налаштування'!$B$4,12,31)),"Перевірте рік",IF(OR(AND(C139="Тижневий",E139-D139&lt;&gt;6),AND(C139="Місячний",OR(YEAR(D139)&lt;&gt;'Налаштування'!$B$4,DAY(D139)&lt;&gt;1,E139&lt;&gt;DATE(YEAR(D139),MONTH(D139)+1,0)))),"Перевірте період",IF(COUNTIFS($B$7:$B$806,"="&amp;B139,$C$7:$C$806,C139,$D$7:$D$806,"&lt;="&amp;E139,$E$7:$E$806,"&gt;="&amp;D139)&gt;1,"Періоди перетинаються","Поля заповнені")))))))))))</x:f>
      </x:c>
      <x:c r="L139" s="11"/>
    </x:row>
    <x:row r="140" ht="40" customHeight="1">
      <x:c r="A140" s="11"/>
      <x:c r="B140" s="11"/>
      <x:c r="C140" s="11"/>
      <x:c r="D140" s="23"/>
      <x:c r="E140" s="23"/>
      <x:c r="F140" s="11"/>
      <x:c r="G140" s="11"/>
      <x:c r="H140" s="11"/>
      <x:c r="I140" s="11"/>
      <x:c r="J140" s="11"/>
      <x:c r="K140" s="12" t="str">
        <x:f>IF(COUNTA(A140:J140,L140)=0,"",IF(OR(OR(NOT(ISTEXT(A140)),LEN(TRIM(A140))=0),OR(NOT(ISTEXT(B140)),LEN(TRIM(B140))=0),OR(NOT(ISTEXT(F140)),LEN(TRIM(F140))=0),OR(NOT(ISTEXT(J140)),LEN(TRIM(J140))=0)),"Заповніть код, відділ, підсумок і роль",IF(OR(A140&lt;&gt;TRIM(A140),B140&lt;&gt;TRIM(B140),ISNUMBER(FIND("*",A140)),ISNUMBER(FIND("?",A140)),ISNUMBER(FIND("~",A140)),ISNUMBER(FIND("*",B140)),ISNUMBER(FIND("?",B140)),ISNUMBER(FIND("~",B140))),"Перевірте код і відділ",IF(COUNTIF($A$7:$A$806,"="&amp;A140)&gt;1,"Код повторюється",IF(COUNTIFS('Налаштування'!$I$7:$I$18,"="&amp;B140,'Налаштування'!$J$7:$J$18,"Готово")&lt;&gt;1,"Перевірте відділ",IF(NOT(OR(C140="Тижневий",C140="Місячний")),"Оберіть тип",IF(OR(NOT(ISNUMBER(D140)),NOT(ISNUMBER(E140))),"Вкажіть дати",IF(OR(OR(D140&lt;1,D140&gt;2958465,D140&lt;&gt;INT(D140)),OR(E140&lt;1,E140&gt;2958465,E140&lt;&gt;INT(E140)),D140&gt;E140),"Перевірте дати",IF(OR('Налаштування'!$C$4&lt;&gt;"Готово",E140&lt;DATE('Налаштування'!$B$4,1,1),D140&gt;DATE('Налаштування'!$B$4,12,31)),"Перевірте рік",IF(OR(AND(C140="Тижневий",E140-D140&lt;&gt;6),AND(C140="Місячний",OR(YEAR(D140)&lt;&gt;'Налаштування'!$B$4,DAY(D140)&lt;&gt;1,E140&lt;&gt;DATE(YEAR(D140),MONTH(D140)+1,0)))),"Перевірте період",IF(COUNTIFS($B$7:$B$806,"="&amp;B140,$C$7:$C$806,C140,$D$7:$D$806,"&lt;="&amp;E140,$E$7:$E$806,"&gt;="&amp;D140)&gt;1,"Періоди перетинаються","Поля заповнені")))))))))))</x:f>
      </x:c>
      <x:c r="L140" s="11"/>
    </x:row>
    <x:row r="141" ht="40" customHeight="1">
      <x:c r="A141" s="11"/>
      <x:c r="B141" s="11"/>
      <x:c r="C141" s="11"/>
      <x:c r="D141" s="23"/>
      <x:c r="E141" s="23"/>
      <x:c r="F141" s="11"/>
      <x:c r="G141" s="11"/>
      <x:c r="H141" s="11"/>
      <x:c r="I141" s="11"/>
      <x:c r="J141" s="11"/>
      <x:c r="K141" s="12" t="str">
        <x:f>IF(COUNTA(A141:J141,L141)=0,"",IF(OR(OR(NOT(ISTEXT(A141)),LEN(TRIM(A141))=0),OR(NOT(ISTEXT(B141)),LEN(TRIM(B141))=0),OR(NOT(ISTEXT(F141)),LEN(TRIM(F141))=0),OR(NOT(ISTEXT(J141)),LEN(TRIM(J141))=0)),"Заповніть код, відділ, підсумок і роль",IF(OR(A141&lt;&gt;TRIM(A141),B141&lt;&gt;TRIM(B141),ISNUMBER(FIND("*",A141)),ISNUMBER(FIND("?",A141)),ISNUMBER(FIND("~",A141)),ISNUMBER(FIND("*",B141)),ISNUMBER(FIND("?",B141)),ISNUMBER(FIND("~",B141))),"Перевірте код і відділ",IF(COUNTIF($A$7:$A$806,"="&amp;A141)&gt;1,"Код повторюється",IF(COUNTIFS('Налаштування'!$I$7:$I$18,"="&amp;B141,'Налаштування'!$J$7:$J$18,"Готово")&lt;&gt;1,"Перевірте відділ",IF(NOT(OR(C141="Тижневий",C141="Місячний")),"Оберіть тип",IF(OR(NOT(ISNUMBER(D141)),NOT(ISNUMBER(E141))),"Вкажіть дати",IF(OR(OR(D141&lt;1,D141&gt;2958465,D141&lt;&gt;INT(D141)),OR(E141&lt;1,E141&gt;2958465,E141&lt;&gt;INT(E141)),D141&gt;E141),"Перевірте дати",IF(OR('Налаштування'!$C$4&lt;&gt;"Готово",E141&lt;DATE('Налаштування'!$B$4,1,1),D141&gt;DATE('Налаштування'!$B$4,12,31)),"Перевірте рік",IF(OR(AND(C141="Тижневий",E141-D141&lt;&gt;6),AND(C141="Місячний",OR(YEAR(D141)&lt;&gt;'Налаштування'!$B$4,DAY(D141)&lt;&gt;1,E141&lt;&gt;DATE(YEAR(D141),MONTH(D141)+1,0)))),"Перевірте період",IF(COUNTIFS($B$7:$B$806,"="&amp;B141,$C$7:$C$806,C141,$D$7:$D$806,"&lt;="&amp;E141,$E$7:$E$806,"&gt;="&amp;D141)&gt;1,"Періоди перетинаються","Поля заповнені")))))))))))</x:f>
      </x:c>
      <x:c r="L141" s="11"/>
    </x:row>
    <x:row r="142" ht="40" customHeight="1">
      <x:c r="A142" s="11"/>
      <x:c r="B142" s="11"/>
      <x:c r="C142" s="11"/>
      <x:c r="D142" s="23"/>
      <x:c r="E142" s="23"/>
      <x:c r="F142" s="11"/>
      <x:c r="G142" s="11"/>
      <x:c r="H142" s="11"/>
      <x:c r="I142" s="11"/>
      <x:c r="J142" s="11"/>
      <x:c r="K142" s="12" t="str">
        <x:f>IF(COUNTA(A142:J142,L142)=0,"",IF(OR(OR(NOT(ISTEXT(A142)),LEN(TRIM(A142))=0),OR(NOT(ISTEXT(B142)),LEN(TRIM(B142))=0),OR(NOT(ISTEXT(F142)),LEN(TRIM(F142))=0),OR(NOT(ISTEXT(J142)),LEN(TRIM(J142))=0)),"Заповніть код, відділ, підсумок і роль",IF(OR(A142&lt;&gt;TRIM(A142),B142&lt;&gt;TRIM(B142),ISNUMBER(FIND("*",A142)),ISNUMBER(FIND("?",A142)),ISNUMBER(FIND("~",A142)),ISNUMBER(FIND("*",B142)),ISNUMBER(FIND("?",B142)),ISNUMBER(FIND("~",B142))),"Перевірте код і відділ",IF(COUNTIF($A$7:$A$806,"="&amp;A142)&gt;1,"Код повторюється",IF(COUNTIFS('Налаштування'!$I$7:$I$18,"="&amp;B142,'Налаштування'!$J$7:$J$18,"Готово")&lt;&gt;1,"Перевірте відділ",IF(NOT(OR(C142="Тижневий",C142="Місячний")),"Оберіть тип",IF(OR(NOT(ISNUMBER(D142)),NOT(ISNUMBER(E142))),"Вкажіть дати",IF(OR(OR(D142&lt;1,D142&gt;2958465,D142&lt;&gt;INT(D142)),OR(E142&lt;1,E142&gt;2958465,E142&lt;&gt;INT(E142)),D142&gt;E142),"Перевірте дати",IF(OR('Налаштування'!$C$4&lt;&gt;"Готово",E142&lt;DATE('Налаштування'!$B$4,1,1),D142&gt;DATE('Налаштування'!$B$4,12,31)),"Перевірте рік",IF(OR(AND(C142="Тижневий",E142-D142&lt;&gt;6),AND(C142="Місячний",OR(YEAR(D142)&lt;&gt;'Налаштування'!$B$4,DAY(D142)&lt;&gt;1,E142&lt;&gt;DATE(YEAR(D142),MONTH(D142)+1,0)))),"Перевірте період",IF(COUNTIFS($B$7:$B$806,"="&amp;B142,$C$7:$C$806,C142,$D$7:$D$806,"&lt;="&amp;E142,$E$7:$E$806,"&gt;="&amp;D142)&gt;1,"Періоди перетинаються","Поля заповнені")))))))))))</x:f>
      </x:c>
      <x:c r="L142" s="11"/>
    </x:row>
    <x:row r="143" ht="40" customHeight="1">
      <x:c r="A143" s="11"/>
      <x:c r="B143" s="11"/>
      <x:c r="C143" s="11"/>
      <x:c r="D143" s="23"/>
      <x:c r="E143" s="23"/>
      <x:c r="F143" s="11"/>
      <x:c r="G143" s="11"/>
      <x:c r="H143" s="11"/>
      <x:c r="I143" s="11"/>
      <x:c r="J143" s="11"/>
      <x:c r="K143" s="12" t="str">
        <x:f>IF(COUNTA(A143:J143,L143)=0,"",IF(OR(OR(NOT(ISTEXT(A143)),LEN(TRIM(A143))=0),OR(NOT(ISTEXT(B143)),LEN(TRIM(B143))=0),OR(NOT(ISTEXT(F143)),LEN(TRIM(F143))=0),OR(NOT(ISTEXT(J143)),LEN(TRIM(J143))=0)),"Заповніть код, відділ, підсумок і роль",IF(OR(A143&lt;&gt;TRIM(A143),B143&lt;&gt;TRIM(B143),ISNUMBER(FIND("*",A143)),ISNUMBER(FIND("?",A143)),ISNUMBER(FIND("~",A143)),ISNUMBER(FIND("*",B143)),ISNUMBER(FIND("?",B143)),ISNUMBER(FIND("~",B143))),"Перевірте код і відділ",IF(COUNTIF($A$7:$A$806,"="&amp;A143)&gt;1,"Код повторюється",IF(COUNTIFS('Налаштування'!$I$7:$I$18,"="&amp;B143,'Налаштування'!$J$7:$J$18,"Готово")&lt;&gt;1,"Перевірте відділ",IF(NOT(OR(C143="Тижневий",C143="Місячний")),"Оберіть тип",IF(OR(NOT(ISNUMBER(D143)),NOT(ISNUMBER(E143))),"Вкажіть дати",IF(OR(OR(D143&lt;1,D143&gt;2958465,D143&lt;&gt;INT(D143)),OR(E143&lt;1,E143&gt;2958465,E143&lt;&gt;INT(E143)),D143&gt;E143),"Перевірте дати",IF(OR('Налаштування'!$C$4&lt;&gt;"Готово",E143&lt;DATE('Налаштування'!$B$4,1,1),D143&gt;DATE('Налаштування'!$B$4,12,31)),"Перевірте рік",IF(OR(AND(C143="Тижневий",E143-D143&lt;&gt;6),AND(C143="Місячний",OR(YEAR(D143)&lt;&gt;'Налаштування'!$B$4,DAY(D143)&lt;&gt;1,E143&lt;&gt;DATE(YEAR(D143),MONTH(D143)+1,0)))),"Перевірте період",IF(COUNTIFS($B$7:$B$806,"="&amp;B143,$C$7:$C$806,C143,$D$7:$D$806,"&lt;="&amp;E143,$E$7:$E$806,"&gt;="&amp;D143)&gt;1,"Періоди перетинаються","Поля заповнені")))))))))))</x:f>
      </x:c>
      <x:c r="L143" s="11"/>
    </x:row>
    <x:row r="144" ht="40" customHeight="1">
      <x:c r="A144" s="11"/>
      <x:c r="B144" s="11"/>
      <x:c r="C144" s="11"/>
      <x:c r="D144" s="23"/>
      <x:c r="E144" s="23"/>
      <x:c r="F144" s="11"/>
      <x:c r="G144" s="11"/>
      <x:c r="H144" s="11"/>
      <x:c r="I144" s="11"/>
      <x:c r="J144" s="11"/>
      <x:c r="K144" s="12" t="str">
        <x:f>IF(COUNTA(A144:J144,L144)=0,"",IF(OR(OR(NOT(ISTEXT(A144)),LEN(TRIM(A144))=0),OR(NOT(ISTEXT(B144)),LEN(TRIM(B144))=0),OR(NOT(ISTEXT(F144)),LEN(TRIM(F144))=0),OR(NOT(ISTEXT(J144)),LEN(TRIM(J144))=0)),"Заповніть код, відділ, підсумок і роль",IF(OR(A144&lt;&gt;TRIM(A144),B144&lt;&gt;TRIM(B144),ISNUMBER(FIND("*",A144)),ISNUMBER(FIND("?",A144)),ISNUMBER(FIND("~",A144)),ISNUMBER(FIND("*",B144)),ISNUMBER(FIND("?",B144)),ISNUMBER(FIND("~",B144))),"Перевірте код і відділ",IF(COUNTIF($A$7:$A$806,"="&amp;A144)&gt;1,"Код повторюється",IF(COUNTIFS('Налаштування'!$I$7:$I$18,"="&amp;B144,'Налаштування'!$J$7:$J$18,"Готово")&lt;&gt;1,"Перевірте відділ",IF(NOT(OR(C144="Тижневий",C144="Місячний")),"Оберіть тип",IF(OR(NOT(ISNUMBER(D144)),NOT(ISNUMBER(E144))),"Вкажіть дати",IF(OR(OR(D144&lt;1,D144&gt;2958465,D144&lt;&gt;INT(D144)),OR(E144&lt;1,E144&gt;2958465,E144&lt;&gt;INT(E144)),D144&gt;E144),"Перевірте дати",IF(OR('Налаштування'!$C$4&lt;&gt;"Готово",E144&lt;DATE('Налаштування'!$B$4,1,1),D144&gt;DATE('Налаштування'!$B$4,12,31)),"Перевірте рік",IF(OR(AND(C144="Тижневий",E144-D144&lt;&gt;6),AND(C144="Місячний",OR(YEAR(D144)&lt;&gt;'Налаштування'!$B$4,DAY(D144)&lt;&gt;1,E144&lt;&gt;DATE(YEAR(D144),MONTH(D144)+1,0)))),"Перевірте період",IF(COUNTIFS($B$7:$B$806,"="&amp;B144,$C$7:$C$806,C144,$D$7:$D$806,"&lt;="&amp;E144,$E$7:$E$806,"&gt;="&amp;D144)&gt;1,"Періоди перетинаються","Поля заповнені")))))))))))</x:f>
      </x:c>
      <x:c r="L144" s="11"/>
    </x:row>
    <x:row r="145" ht="40" customHeight="1">
      <x:c r="A145" s="11"/>
      <x:c r="B145" s="11"/>
      <x:c r="C145" s="11"/>
      <x:c r="D145" s="23"/>
      <x:c r="E145" s="23"/>
      <x:c r="F145" s="11"/>
      <x:c r="G145" s="11"/>
      <x:c r="H145" s="11"/>
      <x:c r="I145" s="11"/>
      <x:c r="J145" s="11"/>
      <x:c r="K145" s="12" t="str">
        <x:f>IF(COUNTA(A145:J145,L145)=0,"",IF(OR(OR(NOT(ISTEXT(A145)),LEN(TRIM(A145))=0),OR(NOT(ISTEXT(B145)),LEN(TRIM(B145))=0),OR(NOT(ISTEXT(F145)),LEN(TRIM(F145))=0),OR(NOT(ISTEXT(J145)),LEN(TRIM(J145))=0)),"Заповніть код, відділ, підсумок і роль",IF(OR(A145&lt;&gt;TRIM(A145),B145&lt;&gt;TRIM(B145),ISNUMBER(FIND("*",A145)),ISNUMBER(FIND("?",A145)),ISNUMBER(FIND("~",A145)),ISNUMBER(FIND("*",B145)),ISNUMBER(FIND("?",B145)),ISNUMBER(FIND("~",B145))),"Перевірте код і відділ",IF(COUNTIF($A$7:$A$806,"="&amp;A145)&gt;1,"Код повторюється",IF(COUNTIFS('Налаштування'!$I$7:$I$18,"="&amp;B145,'Налаштування'!$J$7:$J$18,"Готово")&lt;&gt;1,"Перевірте відділ",IF(NOT(OR(C145="Тижневий",C145="Місячний")),"Оберіть тип",IF(OR(NOT(ISNUMBER(D145)),NOT(ISNUMBER(E145))),"Вкажіть дати",IF(OR(OR(D145&lt;1,D145&gt;2958465,D145&lt;&gt;INT(D145)),OR(E145&lt;1,E145&gt;2958465,E145&lt;&gt;INT(E145)),D145&gt;E145),"Перевірте дати",IF(OR('Налаштування'!$C$4&lt;&gt;"Готово",E145&lt;DATE('Налаштування'!$B$4,1,1),D145&gt;DATE('Налаштування'!$B$4,12,31)),"Перевірте рік",IF(OR(AND(C145="Тижневий",E145-D145&lt;&gt;6),AND(C145="Місячний",OR(YEAR(D145)&lt;&gt;'Налаштування'!$B$4,DAY(D145)&lt;&gt;1,E145&lt;&gt;DATE(YEAR(D145),MONTH(D145)+1,0)))),"Перевірте період",IF(COUNTIFS($B$7:$B$806,"="&amp;B145,$C$7:$C$806,C145,$D$7:$D$806,"&lt;="&amp;E145,$E$7:$E$806,"&gt;="&amp;D145)&gt;1,"Періоди перетинаються","Поля заповнені")))))))))))</x:f>
      </x:c>
      <x:c r="L145" s="11"/>
    </x:row>
    <x:row r="146" ht="40" customHeight="1">
      <x:c r="A146" s="11"/>
      <x:c r="B146" s="11"/>
      <x:c r="C146" s="11"/>
      <x:c r="D146" s="23"/>
      <x:c r="E146" s="23"/>
      <x:c r="F146" s="11"/>
      <x:c r="G146" s="11"/>
      <x:c r="H146" s="11"/>
      <x:c r="I146" s="11"/>
      <x:c r="J146" s="11"/>
      <x:c r="K146" s="12" t="str">
        <x:f>IF(COUNTA(A146:J146,L146)=0,"",IF(OR(OR(NOT(ISTEXT(A146)),LEN(TRIM(A146))=0),OR(NOT(ISTEXT(B146)),LEN(TRIM(B146))=0),OR(NOT(ISTEXT(F146)),LEN(TRIM(F146))=0),OR(NOT(ISTEXT(J146)),LEN(TRIM(J146))=0)),"Заповніть код, відділ, підсумок і роль",IF(OR(A146&lt;&gt;TRIM(A146),B146&lt;&gt;TRIM(B146),ISNUMBER(FIND("*",A146)),ISNUMBER(FIND("?",A146)),ISNUMBER(FIND("~",A146)),ISNUMBER(FIND("*",B146)),ISNUMBER(FIND("?",B146)),ISNUMBER(FIND("~",B146))),"Перевірте код і відділ",IF(COUNTIF($A$7:$A$806,"="&amp;A146)&gt;1,"Код повторюється",IF(COUNTIFS('Налаштування'!$I$7:$I$18,"="&amp;B146,'Налаштування'!$J$7:$J$18,"Готово")&lt;&gt;1,"Перевірте відділ",IF(NOT(OR(C146="Тижневий",C146="Місячний")),"Оберіть тип",IF(OR(NOT(ISNUMBER(D146)),NOT(ISNUMBER(E146))),"Вкажіть дати",IF(OR(OR(D146&lt;1,D146&gt;2958465,D146&lt;&gt;INT(D146)),OR(E146&lt;1,E146&gt;2958465,E146&lt;&gt;INT(E146)),D146&gt;E146),"Перевірте дати",IF(OR('Налаштування'!$C$4&lt;&gt;"Готово",E146&lt;DATE('Налаштування'!$B$4,1,1),D146&gt;DATE('Налаштування'!$B$4,12,31)),"Перевірте рік",IF(OR(AND(C146="Тижневий",E146-D146&lt;&gt;6),AND(C146="Місячний",OR(YEAR(D146)&lt;&gt;'Налаштування'!$B$4,DAY(D146)&lt;&gt;1,E146&lt;&gt;DATE(YEAR(D146),MONTH(D146)+1,0)))),"Перевірте період",IF(COUNTIFS($B$7:$B$806,"="&amp;B146,$C$7:$C$806,C146,$D$7:$D$806,"&lt;="&amp;E146,$E$7:$E$806,"&gt;="&amp;D146)&gt;1,"Періоди перетинаються","Поля заповнені")))))))))))</x:f>
      </x:c>
      <x:c r="L146" s="11"/>
    </x:row>
    <x:row r="147" ht="40" customHeight="1">
      <x:c r="A147" s="11"/>
      <x:c r="B147" s="11"/>
      <x:c r="C147" s="11"/>
      <x:c r="D147" s="23"/>
      <x:c r="E147" s="23"/>
      <x:c r="F147" s="11"/>
      <x:c r="G147" s="11"/>
      <x:c r="H147" s="11"/>
      <x:c r="I147" s="11"/>
      <x:c r="J147" s="11"/>
      <x:c r="K147" s="12" t="str">
        <x:f>IF(COUNTA(A147:J147,L147)=0,"",IF(OR(OR(NOT(ISTEXT(A147)),LEN(TRIM(A147))=0),OR(NOT(ISTEXT(B147)),LEN(TRIM(B147))=0),OR(NOT(ISTEXT(F147)),LEN(TRIM(F147))=0),OR(NOT(ISTEXT(J147)),LEN(TRIM(J147))=0)),"Заповніть код, відділ, підсумок і роль",IF(OR(A147&lt;&gt;TRIM(A147),B147&lt;&gt;TRIM(B147),ISNUMBER(FIND("*",A147)),ISNUMBER(FIND("?",A147)),ISNUMBER(FIND("~",A147)),ISNUMBER(FIND("*",B147)),ISNUMBER(FIND("?",B147)),ISNUMBER(FIND("~",B147))),"Перевірте код і відділ",IF(COUNTIF($A$7:$A$806,"="&amp;A147)&gt;1,"Код повторюється",IF(COUNTIFS('Налаштування'!$I$7:$I$18,"="&amp;B147,'Налаштування'!$J$7:$J$18,"Готово")&lt;&gt;1,"Перевірте відділ",IF(NOT(OR(C147="Тижневий",C147="Місячний")),"Оберіть тип",IF(OR(NOT(ISNUMBER(D147)),NOT(ISNUMBER(E147))),"Вкажіть дати",IF(OR(OR(D147&lt;1,D147&gt;2958465,D147&lt;&gt;INT(D147)),OR(E147&lt;1,E147&gt;2958465,E147&lt;&gt;INT(E147)),D147&gt;E147),"Перевірте дати",IF(OR('Налаштування'!$C$4&lt;&gt;"Готово",E147&lt;DATE('Налаштування'!$B$4,1,1),D147&gt;DATE('Налаштування'!$B$4,12,31)),"Перевірте рік",IF(OR(AND(C147="Тижневий",E147-D147&lt;&gt;6),AND(C147="Місячний",OR(YEAR(D147)&lt;&gt;'Налаштування'!$B$4,DAY(D147)&lt;&gt;1,E147&lt;&gt;DATE(YEAR(D147),MONTH(D147)+1,0)))),"Перевірте період",IF(COUNTIFS($B$7:$B$806,"="&amp;B147,$C$7:$C$806,C147,$D$7:$D$806,"&lt;="&amp;E147,$E$7:$E$806,"&gt;="&amp;D147)&gt;1,"Періоди перетинаються","Поля заповнені")))))))))))</x:f>
      </x:c>
      <x:c r="L147" s="11"/>
    </x:row>
    <x:row r="148" ht="40" customHeight="1">
      <x:c r="A148" s="11"/>
      <x:c r="B148" s="11"/>
      <x:c r="C148" s="11"/>
      <x:c r="D148" s="23"/>
      <x:c r="E148" s="23"/>
      <x:c r="F148" s="11"/>
      <x:c r="G148" s="11"/>
      <x:c r="H148" s="11"/>
      <x:c r="I148" s="11"/>
      <x:c r="J148" s="11"/>
      <x:c r="K148" s="12" t="str">
        <x:f>IF(COUNTA(A148:J148,L148)=0,"",IF(OR(OR(NOT(ISTEXT(A148)),LEN(TRIM(A148))=0),OR(NOT(ISTEXT(B148)),LEN(TRIM(B148))=0),OR(NOT(ISTEXT(F148)),LEN(TRIM(F148))=0),OR(NOT(ISTEXT(J148)),LEN(TRIM(J148))=0)),"Заповніть код, відділ, підсумок і роль",IF(OR(A148&lt;&gt;TRIM(A148),B148&lt;&gt;TRIM(B148),ISNUMBER(FIND("*",A148)),ISNUMBER(FIND("?",A148)),ISNUMBER(FIND("~",A148)),ISNUMBER(FIND("*",B148)),ISNUMBER(FIND("?",B148)),ISNUMBER(FIND("~",B148))),"Перевірте код і відділ",IF(COUNTIF($A$7:$A$806,"="&amp;A148)&gt;1,"Код повторюється",IF(COUNTIFS('Налаштування'!$I$7:$I$18,"="&amp;B148,'Налаштування'!$J$7:$J$18,"Готово")&lt;&gt;1,"Перевірте відділ",IF(NOT(OR(C148="Тижневий",C148="Місячний")),"Оберіть тип",IF(OR(NOT(ISNUMBER(D148)),NOT(ISNUMBER(E148))),"Вкажіть дати",IF(OR(OR(D148&lt;1,D148&gt;2958465,D148&lt;&gt;INT(D148)),OR(E148&lt;1,E148&gt;2958465,E148&lt;&gt;INT(E148)),D148&gt;E148),"Перевірте дати",IF(OR('Налаштування'!$C$4&lt;&gt;"Готово",E148&lt;DATE('Налаштування'!$B$4,1,1),D148&gt;DATE('Налаштування'!$B$4,12,31)),"Перевірте рік",IF(OR(AND(C148="Тижневий",E148-D148&lt;&gt;6),AND(C148="Місячний",OR(YEAR(D148)&lt;&gt;'Налаштування'!$B$4,DAY(D148)&lt;&gt;1,E148&lt;&gt;DATE(YEAR(D148),MONTH(D148)+1,0)))),"Перевірте період",IF(COUNTIFS($B$7:$B$806,"="&amp;B148,$C$7:$C$806,C148,$D$7:$D$806,"&lt;="&amp;E148,$E$7:$E$806,"&gt;="&amp;D148)&gt;1,"Періоди перетинаються","Поля заповнені")))))))))))</x:f>
      </x:c>
      <x:c r="L148" s="11"/>
    </x:row>
    <x:row r="149" ht="40" customHeight="1">
      <x:c r="A149" s="11"/>
      <x:c r="B149" s="11"/>
      <x:c r="C149" s="11"/>
      <x:c r="D149" s="23"/>
      <x:c r="E149" s="23"/>
      <x:c r="F149" s="11"/>
      <x:c r="G149" s="11"/>
      <x:c r="H149" s="11"/>
      <x:c r="I149" s="11"/>
      <x:c r="J149" s="11"/>
      <x:c r="K149" s="12" t="str">
        <x:f>IF(COUNTA(A149:J149,L149)=0,"",IF(OR(OR(NOT(ISTEXT(A149)),LEN(TRIM(A149))=0),OR(NOT(ISTEXT(B149)),LEN(TRIM(B149))=0),OR(NOT(ISTEXT(F149)),LEN(TRIM(F149))=0),OR(NOT(ISTEXT(J149)),LEN(TRIM(J149))=0)),"Заповніть код, відділ, підсумок і роль",IF(OR(A149&lt;&gt;TRIM(A149),B149&lt;&gt;TRIM(B149),ISNUMBER(FIND("*",A149)),ISNUMBER(FIND("?",A149)),ISNUMBER(FIND("~",A149)),ISNUMBER(FIND("*",B149)),ISNUMBER(FIND("?",B149)),ISNUMBER(FIND("~",B149))),"Перевірте код і відділ",IF(COUNTIF($A$7:$A$806,"="&amp;A149)&gt;1,"Код повторюється",IF(COUNTIFS('Налаштування'!$I$7:$I$18,"="&amp;B149,'Налаштування'!$J$7:$J$18,"Готово")&lt;&gt;1,"Перевірте відділ",IF(NOT(OR(C149="Тижневий",C149="Місячний")),"Оберіть тип",IF(OR(NOT(ISNUMBER(D149)),NOT(ISNUMBER(E149))),"Вкажіть дати",IF(OR(OR(D149&lt;1,D149&gt;2958465,D149&lt;&gt;INT(D149)),OR(E149&lt;1,E149&gt;2958465,E149&lt;&gt;INT(E149)),D149&gt;E149),"Перевірте дати",IF(OR('Налаштування'!$C$4&lt;&gt;"Готово",E149&lt;DATE('Налаштування'!$B$4,1,1),D149&gt;DATE('Налаштування'!$B$4,12,31)),"Перевірте рік",IF(OR(AND(C149="Тижневий",E149-D149&lt;&gt;6),AND(C149="Місячний",OR(YEAR(D149)&lt;&gt;'Налаштування'!$B$4,DAY(D149)&lt;&gt;1,E149&lt;&gt;DATE(YEAR(D149),MONTH(D149)+1,0)))),"Перевірте період",IF(COUNTIFS($B$7:$B$806,"="&amp;B149,$C$7:$C$806,C149,$D$7:$D$806,"&lt;="&amp;E149,$E$7:$E$806,"&gt;="&amp;D149)&gt;1,"Періоди перетинаються","Поля заповнені")))))))))))</x:f>
      </x:c>
      <x:c r="L149" s="11"/>
    </x:row>
    <x:row r="150" ht="40" customHeight="1">
      <x:c r="A150" s="11"/>
      <x:c r="B150" s="11"/>
      <x:c r="C150" s="11"/>
      <x:c r="D150" s="23"/>
      <x:c r="E150" s="23"/>
      <x:c r="F150" s="11"/>
      <x:c r="G150" s="11"/>
      <x:c r="H150" s="11"/>
      <x:c r="I150" s="11"/>
      <x:c r="J150" s="11"/>
      <x:c r="K150" s="12" t="str">
        <x:f>IF(COUNTA(A150:J150,L150)=0,"",IF(OR(OR(NOT(ISTEXT(A150)),LEN(TRIM(A150))=0),OR(NOT(ISTEXT(B150)),LEN(TRIM(B150))=0),OR(NOT(ISTEXT(F150)),LEN(TRIM(F150))=0),OR(NOT(ISTEXT(J150)),LEN(TRIM(J150))=0)),"Заповніть код, відділ, підсумок і роль",IF(OR(A150&lt;&gt;TRIM(A150),B150&lt;&gt;TRIM(B150),ISNUMBER(FIND("*",A150)),ISNUMBER(FIND("?",A150)),ISNUMBER(FIND("~",A150)),ISNUMBER(FIND("*",B150)),ISNUMBER(FIND("?",B150)),ISNUMBER(FIND("~",B150))),"Перевірте код і відділ",IF(COUNTIF($A$7:$A$806,"="&amp;A150)&gt;1,"Код повторюється",IF(COUNTIFS('Налаштування'!$I$7:$I$18,"="&amp;B150,'Налаштування'!$J$7:$J$18,"Готово")&lt;&gt;1,"Перевірте відділ",IF(NOT(OR(C150="Тижневий",C150="Місячний")),"Оберіть тип",IF(OR(NOT(ISNUMBER(D150)),NOT(ISNUMBER(E150))),"Вкажіть дати",IF(OR(OR(D150&lt;1,D150&gt;2958465,D150&lt;&gt;INT(D150)),OR(E150&lt;1,E150&gt;2958465,E150&lt;&gt;INT(E150)),D150&gt;E150),"Перевірте дати",IF(OR('Налаштування'!$C$4&lt;&gt;"Готово",E150&lt;DATE('Налаштування'!$B$4,1,1),D150&gt;DATE('Налаштування'!$B$4,12,31)),"Перевірте рік",IF(OR(AND(C150="Тижневий",E150-D150&lt;&gt;6),AND(C150="Місячний",OR(YEAR(D150)&lt;&gt;'Налаштування'!$B$4,DAY(D150)&lt;&gt;1,E150&lt;&gt;DATE(YEAR(D150),MONTH(D150)+1,0)))),"Перевірте період",IF(COUNTIFS($B$7:$B$806,"="&amp;B150,$C$7:$C$806,C150,$D$7:$D$806,"&lt;="&amp;E150,$E$7:$E$806,"&gt;="&amp;D150)&gt;1,"Періоди перетинаються","Поля заповнені")))))))))))</x:f>
      </x:c>
      <x:c r="L150" s="11"/>
    </x:row>
    <x:row r="151" ht="40" customHeight="1">
      <x:c r="A151" s="11"/>
      <x:c r="B151" s="11"/>
      <x:c r="C151" s="11"/>
      <x:c r="D151" s="23"/>
      <x:c r="E151" s="23"/>
      <x:c r="F151" s="11"/>
      <x:c r="G151" s="11"/>
      <x:c r="H151" s="11"/>
      <x:c r="I151" s="11"/>
      <x:c r="J151" s="11"/>
      <x:c r="K151" s="12" t="str">
        <x:f>IF(COUNTA(A151:J151,L151)=0,"",IF(OR(OR(NOT(ISTEXT(A151)),LEN(TRIM(A151))=0),OR(NOT(ISTEXT(B151)),LEN(TRIM(B151))=0),OR(NOT(ISTEXT(F151)),LEN(TRIM(F151))=0),OR(NOT(ISTEXT(J151)),LEN(TRIM(J151))=0)),"Заповніть код, відділ, підсумок і роль",IF(OR(A151&lt;&gt;TRIM(A151),B151&lt;&gt;TRIM(B151),ISNUMBER(FIND("*",A151)),ISNUMBER(FIND("?",A151)),ISNUMBER(FIND("~",A151)),ISNUMBER(FIND("*",B151)),ISNUMBER(FIND("?",B151)),ISNUMBER(FIND("~",B151))),"Перевірте код і відділ",IF(COUNTIF($A$7:$A$806,"="&amp;A151)&gt;1,"Код повторюється",IF(COUNTIFS('Налаштування'!$I$7:$I$18,"="&amp;B151,'Налаштування'!$J$7:$J$18,"Готово")&lt;&gt;1,"Перевірте відділ",IF(NOT(OR(C151="Тижневий",C151="Місячний")),"Оберіть тип",IF(OR(NOT(ISNUMBER(D151)),NOT(ISNUMBER(E151))),"Вкажіть дати",IF(OR(OR(D151&lt;1,D151&gt;2958465,D151&lt;&gt;INT(D151)),OR(E151&lt;1,E151&gt;2958465,E151&lt;&gt;INT(E151)),D151&gt;E151),"Перевірте дати",IF(OR('Налаштування'!$C$4&lt;&gt;"Готово",E151&lt;DATE('Налаштування'!$B$4,1,1),D151&gt;DATE('Налаштування'!$B$4,12,31)),"Перевірте рік",IF(OR(AND(C151="Тижневий",E151-D151&lt;&gt;6),AND(C151="Місячний",OR(YEAR(D151)&lt;&gt;'Налаштування'!$B$4,DAY(D151)&lt;&gt;1,E151&lt;&gt;DATE(YEAR(D151),MONTH(D151)+1,0)))),"Перевірте період",IF(COUNTIFS($B$7:$B$806,"="&amp;B151,$C$7:$C$806,C151,$D$7:$D$806,"&lt;="&amp;E151,$E$7:$E$806,"&gt;="&amp;D151)&gt;1,"Періоди перетинаються","Поля заповнені")))))))))))</x:f>
      </x:c>
      <x:c r="L151" s="11"/>
    </x:row>
    <x:row r="152" ht="40" customHeight="1">
      <x:c r="A152" s="11"/>
      <x:c r="B152" s="11"/>
      <x:c r="C152" s="11"/>
      <x:c r="D152" s="23"/>
      <x:c r="E152" s="23"/>
      <x:c r="F152" s="11"/>
      <x:c r="G152" s="11"/>
      <x:c r="H152" s="11"/>
      <x:c r="I152" s="11"/>
      <x:c r="J152" s="11"/>
      <x:c r="K152" s="12" t="str">
        <x:f>IF(COUNTA(A152:J152,L152)=0,"",IF(OR(OR(NOT(ISTEXT(A152)),LEN(TRIM(A152))=0),OR(NOT(ISTEXT(B152)),LEN(TRIM(B152))=0),OR(NOT(ISTEXT(F152)),LEN(TRIM(F152))=0),OR(NOT(ISTEXT(J152)),LEN(TRIM(J152))=0)),"Заповніть код, відділ, підсумок і роль",IF(OR(A152&lt;&gt;TRIM(A152),B152&lt;&gt;TRIM(B152),ISNUMBER(FIND("*",A152)),ISNUMBER(FIND("?",A152)),ISNUMBER(FIND("~",A152)),ISNUMBER(FIND("*",B152)),ISNUMBER(FIND("?",B152)),ISNUMBER(FIND("~",B152))),"Перевірте код і відділ",IF(COUNTIF($A$7:$A$806,"="&amp;A152)&gt;1,"Код повторюється",IF(COUNTIFS('Налаштування'!$I$7:$I$18,"="&amp;B152,'Налаштування'!$J$7:$J$18,"Готово")&lt;&gt;1,"Перевірте відділ",IF(NOT(OR(C152="Тижневий",C152="Місячний")),"Оберіть тип",IF(OR(NOT(ISNUMBER(D152)),NOT(ISNUMBER(E152))),"Вкажіть дати",IF(OR(OR(D152&lt;1,D152&gt;2958465,D152&lt;&gt;INT(D152)),OR(E152&lt;1,E152&gt;2958465,E152&lt;&gt;INT(E152)),D152&gt;E152),"Перевірте дати",IF(OR('Налаштування'!$C$4&lt;&gt;"Готово",E152&lt;DATE('Налаштування'!$B$4,1,1),D152&gt;DATE('Налаштування'!$B$4,12,31)),"Перевірте рік",IF(OR(AND(C152="Тижневий",E152-D152&lt;&gt;6),AND(C152="Місячний",OR(YEAR(D152)&lt;&gt;'Налаштування'!$B$4,DAY(D152)&lt;&gt;1,E152&lt;&gt;DATE(YEAR(D152),MONTH(D152)+1,0)))),"Перевірте період",IF(COUNTIFS($B$7:$B$806,"="&amp;B152,$C$7:$C$806,C152,$D$7:$D$806,"&lt;="&amp;E152,$E$7:$E$806,"&gt;="&amp;D152)&gt;1,"Періоди перетинаються","Поля заповнені")))))))))))</x:f>
      </x:c>
      <x:c r="L152" s="11"/>
    </x:row>
    <x:row r="153" ht="40" customHeight="1">
      <x:c r="A153" s="11"/>
      <x:c r="B153" s="11"/>
      <x:c r="C153" s="11"/>
      <x:c r="D153" s="23"/>
      <x:c r="E153" s="23"/>
      <x:c r="F153" s="11"/>
      <x:c r="G153" s="11"/>
      <x:c r="H153" s="11"/>
      <x:c r="I153" s="11"/>
      <x:c r="J153" s="11"/>
      <x:c r="K153" s="12" t="str">
        <x:f>IF(COUNTA(A153:J153,L153)=0,"",IF(OR(OR(NOT(ISTEXT(A153)),LEN(TRIM(A153))=0),OR(NOT(ISTEXT(B153)),LEN(TRIM(B153))=0),OR(NOT(ISTEXT(F153)),LEN(TRIM(F153))=0),OR(NOT(ISTEXT(J153)),LEN(TRIM(J153))=0)),"Заповніть код, відділ, підсумок і роль",IF(OR(A153&lt;&gt;TRIM(A153),B153&lt;&gt;TRIM(B153),ISNUMBER(FIND("*",A153)),ISNUMBER(FIND("?",A153)),ISNUMBER(FIND("~",A153)),ISNUMBER(FIND("*",B153)),ISNUMBER(FIND("?",B153)),ISNUMBER(FIND("~",B153))),"Перевірте код і відділ",IF(COUNTIF($A$7:$A$806,"="&amp;A153)&gt;1,"Код повторюється",IF(COUNTIFS('Налаштування'!$I$7:$I$18,"="&amp;B153,'Налаштування'!$J$7:$J$18,"Готово")&lt;&gt;1,"Перевірте відділ",IF(NOT(OR(C153="Тижневий",C153="Місячний")),"Оберіть тип",IF(OR(NOT(ISNUMBER(D153)),NOT(ISNUMBER(E153))),"Вкажіть дати",IF(OR(OR(D153&lt;1,D153&gt;2958465,D153&lt;&gt;INT(D153)),OR(E153&lt;1,E153&gt;2958465,E153&lt;&gt;INT(E153)),D153&gt;E153),"Перевірте дати",IF(OR('Налаштування'!$C$4&lt;&gt;"Готово",E153&lt;DATE('Налаштування'!$B$4,1,1),D153&gt;DATE('Налаштування'!$B$4,12,31)),"Перевірте рік",IF(OR(AND(C153="Тижневий",E153-D153&lt;&gt;6),AND(C153="Місячний",OR(YEAR(D153)&lt;&gt;'Налаштування'!$B$4,DAY(D153)&lt;&gt;1,E153&lt;&gt;DATE(YEAR(D153),MONTH(D153)+1,0)))),"Перевірте період",IF(COUNTIFS($B$7:$B$806,"="&amp;B153,$C$7:$C$806,C153,$D$7:$D$806,"&lt;="&amp;E153,$E$7:$E$806,"&gt;="&amp;D153)&gt;1,"Періоди перетинаються","Поля заповнені")))))))))))</x:f>
      </x:c>
      <x:c r="L153" s="11"/>
    </x:row>
    <x:row r="154" ht="40" customHeight="1">
      <x:c r="A154" s="11"/>
      <x:c r="B154" s="11"/>
      <x:c r="C154" s="11"/>
      <x:c r="D154" s="23"/>
      <x:c r="E154" s="23"/>
      <x:c r="F154" s="11"/>
      <x:c r="G154" s="11"/>
      <x:c r="H154" s="11"/>
      <x:c r="I154" s="11"/>
      <x:c r="J154" s="11"/>
      <x:c r="K154" s="12" t="str">
        <x:f>IF(COUNTA(A154:J154,L154)=0,"",IF(OR(OR(NOT(ISTEXT(A154)),LEN(TRIM(A154))=0),OR(NOT(ISTEXT(B154)),LEN(TRIM(B154))=0),OR(NOT(ISTEXT(F154)),LEN(TRIM(F154))=0),OR(NOT(ISTEXT(J154)),LEN(TRIM(J154))=0)),"Заповніть код, відділ, підсумок і роль",IF(OR(A154&lt;&gt;TRIM(A154),B154&lt;&gt;TRIM(B154),ISNUMBER(FIND("*",A154)),ISNUMBER(FIND("?",A154)),ISNUMBER(FIND("~",A154)),ISNUMBER(FIND("*",B154)),ISNUMBER(FIND("?",B154)),ISNUMBER(FIND("~",B154))),"Перевірте код і відділ",IF(COUNTIF($A$7:$A$806,"="&amp;A154)&gt;1,"Код повторюється",IF(COUNTIFS('Налаштування'!$I$7:$I$18,"="&amp;B154,'Налаштування'!$J$7:$J$18,"Готово")&lt;&gt;1,"Перевірте відділ",IF(NOT(OR(C154="Тижневий",C154="Місячний")),"Оберіть тип",IF(OR(NOT(ISNUMBER(D154)),NOT(ISNUMBER(E154))),"Вкажіть дати",IF(OR(OR(D154&lt;1,D154&gt;2958465,D154&lt;&gt;INT(D154)),OR(E154&lt;1,E154&gt;2958465,E154&lt;&gt;INT(E154)),D154&gt;E154),"Перевірте дати",IF(OR('Налаштування'!$C$4&lt;&gt;"Готово",E154&lt;DATE('Налаштування'!$B$4,1,1),D154&gt;DATE('Налаштування'!$B$4,12,31)),"Перевірте рік",IF(OR(AND(C154="Тижневий",E154-D154&lt;&gt;6),AND(C154="Місячний",OR(YEAR(D154)&lt;&gt;'Налаштування'!$B$4,DAY(D154)&lt;&gt;1,E154&lt;&gt;DATE(YEAR(D154),MONTH(D154)+1,0)))),"Перевірте період",IF(COUNTIFS($B$7:$B$806,"="&amp;B154,$C$7:$C$806,C154,$D$7:$D$806,"&lt;="&amp;E154,$E$7:$E$806,"&gt;="&amp;D154)&gt;1,"Періоди перетинаються","Поля заповнені")))))))))))</x:f>
      </x:c>
      <x:c r="L154" s="11"/>
    </x:row>
    <x:row r="155" ht="40" customHeight="1">
      <x:c r="A155" s="11"/>
      <x:c r="B155" s="11"/>
      <x:c r="C155" s="11"/>
      <x:c r="D155" s="23"/>
      <x:c r="E155" s="23"/>
      <x:c r="F155" s="11"/>
      <x:c r="G155" s="11"/>
      <x:c r="H155" s="11"/>
      <x:c r="I155" s="11"/>
      <x:c r="J155" s="11"/>
      <x:c r="K155" s="12" t="str">
        <x:f>IF(COUNTA(A155:J155,L155)=0,"",IF(OR(OR(NOT(ISTEXT(A155)),LEN(TRIM(A155))=0),OR(NOT(ISTEXT(B155)),LEN(TRIM(B155))=0),OR(NOT(ISTEXT(F155)),LEN(TRIM(F155))=0),OR(NOT(ISTEXT(J155)),LEN(TRIM(J155))=0)),"Заповніть код, відділ, підсумок і роль",IF(OR(A155&lt;&gt;TRIM(A155),B155&lt;&gt;TRIM(B155),ISNUMBER(FIND("*",A155)),ISNUMBER(FIND("?",A155)),ISNUMBER(FIND("~",A155)),ISNUMBER(FIND("*",B155)),ISNUMBER(FIND("?",B155)),ISNUMBER(FIND("~",B155))),"Перевірте код і відділ",IF(COUNTIF($A$7:$A$806,"="&amp;A155)&gt;1,"Код повторюється",IF(COUNTIFS('Налаштування'!$I$7:$I$18,"="&amp;B155,'Налаштування'!$J$7:$J$18,"Готово")&lt;&gt;1,"Перевірте відділ",IF(NOT(OR(C155="Тижневий",C155="Місячний")),"Оберіть тип",IF(OR(NOT(ISNUMBER(D155)),NOT(ISNUMBER(E155))),"Вкажіть дати",IF(OR(OR(D155&lt;1,D155&gt;2958465,D155&lt;&gt;INT(D155)),OR(E155&lt;1,E155&gt;2958465,E155&lt;&gt;INT(E155)),D155&gt;E155),"Перевірте дати",IF(OR('Налаштування'!$C$4&lt;&gt;"Готово",E155&lt;DATE('Налаштування'!$B$4,1,1),D155&gt;DATE('Налаштування'!$B$4,12,31)),"Перевірте рік",IF(OR(AND(C155="Тижневий",E155-D155&lt;&gt;6),AND(C155="Місячний",OR(YEAR(D155)&lt;&gt;'Налаштування'!$B$4,DAY(D155)&lt;&gt;1,E155&lt;&gt;DATE(YEAR(D155),MONTH(D155)+1,0)))),"Перевірте період",IF(COUNTIFS($B$7:$B$806,"="&amp;B155,$C$7:$C$806,C155,$D$7:$D$806,"&lt;="&amp;E155,$E$7:$E$806,"&gt;="&amp;D155)&gt;1,"Періоди перетинаються","Поля заповнені")))))))))))</x:f>
      </x:c>
      <x:c r="L155" s="11"/>
    </x:row>
    <x:row r="156" ht="40" customHeight="1">
      <x:c r="A156" s="11"/>
      <x:c r="B156" s="11"/>
      <x:c r="C156" s="11"/>
      <x:c r="D156" s="23"/>
      <x:c r="E156" s="23"/>
      <x:c r="F156" s="11"/>
      <x:c r="G156" s="11"/>
      <x:c r="H156" s="11"/>
      <x:c r="I156" s="11"/>
      <x:c r="J156" s="11"/>
      <x:c r="K156" s="12" t="str">
        <x:f>IF(COUNTA(A156:J156,L156)=0,"",IF(OR(OR(NOT(ISTEXT(A156)),LEN(TRIM(A156))=0),OR(NOT(ISTEXT(B156)),LEN(TRIM(B156))=0),OR(NOT(ISTEXT(F156)),LEN(TRIM(F156))=0),OR(NOT(ISTEXT(J156)),LEN(TRIM(J156))=0)),"Заповніть код, відділ, підсумок і роль",IF(OR(A156&lt;&gt;TRIM(A156),B156&lt;&gt;TRIM(B156),ISNUMBER(FIND("*",A156)),ISNUMBER(FIND("?",A156)),ISNUMBER(FIND("~",A156)),ISNUMBER(FIND("*",B156)),ISNUMBER(FIND("?",B156)),ISNUMBER(FIND("~",B156))),"Перевірте код і відділ",IF(COUNTIF($A$7:$A$806,"="&amp;A156)&gt;1,"Код повторюється",IF(COUNTIFS('Налаштування'!$I$7:$I$18,"="&amp;B156,'Налаштування'!$J$7:$J$18,"Готово")&lt;&gt;1,"Перевірте відділ",IF(NOT(OR(C156="Тижневий",C156="Місячний")),"Оберіть тип",IF(OR(NOT(ISNUMBER(D156)),NOT(ISNUMBER(E156))),"Вкажіть дати",IF(OR(OR(D156&lt;1,D156&gt;2958465,D156&lt;&gt;INT(D156)),OR(E156&lt;1,E156&gt;2958465,E156&lt;&gt;INT(E156)),D156&gt;E156),"Перевірте дати",IF(OR('Налаштування'!$C$4&lt;&gt;"Готово",E156&lt;DATE('Налаштування'!$B$4,1,1),D156&gt;DATE('Налаштування'!$B$4,12,31)),"Перевірте рік",IF(OR(AND(C156="Тижневий",E156-D156&lt;&gt;6),AND(C156="Місячний",OR(YEAR(D156)&lt;&gt;'Налаштування'!$B$4,DAY(D156)&lt;&gt;1,E156&lt;&gt;DATE(YEAR(D156),MONTH(D156)+1,0)))),"Перевірте період",IF(COUNTIFS($B$7:$B$806,"="&amp;B156,$C$7:$C$806,C156,$D$7:$D$806,"&lt;="&amp;E156,$E$7:$E$806,"&gt;="&amp;D156)&gt;1,"Періоди перетинаються","Поля заповнені")))))))))))</x:f>
      </x:c>
      <x:c r="L156" s="11"/>
    </x:row>
    <x:row r="157" ht="40" customHeight="1">
      <x:c r="A157" s="11"/>
      <x:c r="B157" s="11"/>
      <x:c r="C157" s="11"/>
      <x:c r="D157" s="23"/>
      <x:c r="E157" s="23"/>
      <x:c r="F157" s="11"/>
      <x:c r="G157" s="11"/>
      <x:c r="H157" s="11"/>
      <x:c r="I157" s="11"/>
      <x:c r="J157" s="11"/>
      <x:c r="K157" s="12" t="str">
        <x:f>IF(COUNTA(A157:J157,L157)=0,"",IF(OR(OR(NOT(ISTEXT(A157)),LEN(TRIM(A157))=0),OR(NOT(ISTEXT(B157)),LEN(TRIM(B157))=0),OR(NOT(ISTEXT(F157)),LEN(TRIM(F157))=0),OR(NOT(ISTEXT(J157)),LEN(TRIM(J157))=0)),"Заповніть код, відділ, підсумок і роль",IF(OR(A157&lt;&gt;TRIM(A157),B157&lt;&gt;TRIM(B157),ISNUMBER(FIND("*",A157)),ISNUMBER(FIND("?",A157)),ISNUMBER(FIND("~",A157)),ISNUMBER(FIND("*",B157)),ISNUMBER(FIND("?",B157)),ISNUMBER(FIND("~",B157))),"Перевірте код і відділ",IF(COUNTIF($A$7:$A$806,"="&amp;A157)&gt;1,"Код повторюється",IF(COUNTIFS('Налаштування'!$I$7:$I$18,"="&amp;B157,'Налаштування'!$J$7:$J$18,"Готово")&lt;&gt;1,"Перевірте відділ",IF(NOT(OR(C157="Тижневий",C157="Місячний")),"Оберіть тип",IF(OR(NOT(ISNUMBER(D157)),NOT(ISNUMBER(E157))),"Вкажіть дати",IF(OR(OR(D157&lt;1,D157&gt;2958465,D157&lt;&gt;INT(D157)),OR(E157&lt;1,E157&gt;2958465,E157&lt;&gt;INT(E157)),D157&gt;E157),"Перевірте дати",IF(OR('Налаштування'!$C$4&lt;&gt;"Готово",E157&lt;DATE('Налаштування'!$B$4,1,1),D157&gt;DATE('Налаштування'!$B$4,12,31)),"Перевірте рік",IF(OR(AND(C157="Тижневий",E157-D157&lt;&gt;6),AND(C157="Місячний",OR(YEAR(D157)&lt;&gt;'Налаштування'!$B$4,DAY(D157)&lt;&gt;1,E157&lt;&gt;DATE(YEAR(D157),MONTH(D157)+1,0)))),"Перевірте період",IF(COUNTIFS($B$7:$B$806,"="&amp;B157,$C$7:$C$806,C157,$D$7:$D$806,"&lt;="&amp;E157,$E$7:$E$806,"&gt;="&amp;D157)&gt;1,"Періоди перетинаються","Поля заповнені")))))))))))</x:f>
      </x:c>
      <x:c r="L157" s="11"/>
    </x:row>
    <x:row r="158" ht="40" customHeight="1">
      <x:c r="A158" s="11"/>
      <x:c r="B158" s="11"/>
      <x:c r="C158" s="11"/>
      <x:c r="D158" s="23"/>
      <x:c r="E158" s="23"/>
      <x:c r="F158" s="11"/>
      <x:c r="G158" s="11"/>
      <x:c r="H158" s="11"/>
      <x:c r="I158" s="11"/>
      <x:c r="J158" s="11"/>
      <x:c r="K158" s="12" t="str">
        <x:f>IF(COUNTA(A158:J158,L158)=0,"",IF(OR(OR(NOT(ISTEXT(A158)),LEN(TRIM(A158))=0),OR(NOT(ISTEXT(B158)),LEN(TRIM(B158))=0),OR(NOT(ISTEXT(F158)),LEN(TRIM(F158))=0),OR(NOT(ISTEXT(J158)),LEN(TRIM(J158))=0)),"Заповніть код, відділ, підсумок і роль",IF(OR(A158&lt;&gt;TRIM(A158),B158&lt;&gt;TRIM(B158),ISNUMBER(FIND("*",A158)),ISNUMBER(FIND("?",A158)),ISNUMBER(FIND("~",A158)),ISNUMBER(FIND("*",B158)),ISNUMBER(FIND("?",B158)),ISNUMBER(FIND("~",B158))),"Перевірте код і відділ",IF(COUNTIF($A$7:$A$806,"="&amp;A158)&gt;1,"Код повторюється",IF(COUNTIFS('Налаштування'!$I$7:$I$18,"="&amp;B158,'Налаштування'!$J$7:$J$18,"Готово")&lt;&gt;1,"Перевірте відділ",IF(NOT(OR(C158="Тижневий",C158="Місячний")),"Оберіть тип",IF(OR(NOT(ISNUMBER(D158)),NOT(ISNUMBER(E158))),"Вкажіть дати",IF(OR(OR(D158&lt;1,D158&gt;2958465,D158&lt;&gt;INT(D158)),OR(E158&lt;1,E158&gt;2958465,E158&lt;&gt;INT(E158)),D158&gt;E158),"Перевірте дати",IF(OR('Налаштування'!$C$4&lt;&gt;"Готово",E158&lt;DATE('Налаштування'!$B$4,1,1),D158&gt;DATE('Налаштування'!$B$4,12,31)),"Перевірте рік",IF(OR(AND(C158="Тижневий",E158-D158&lt;&gt;6),AND(C158="Місячний",OR(YEAR(D158)&lt;&gt;'Налаштування'!$B$4,DAY(D158)&lt;&gt;1,E158&lt;&gt;DATE(YEAR(D158),MONTH(D158)+1,0)))),"Перевірте період",IF(COUNTIFS($B$7:$B$806,"="&amp;B158,$C$7:$C$806,C158,$D$7:$D$806,"&lt;="&amp;E158,$E$7:$E$806,"&gt;="&amp;D158)&gt;1,"Періоди перетинаються","Поля заповнені")))))))))))</x:f>
      </x:c>
      <x:c r="L158" s="11"/>
    </x:row>
    <x:row r="159" ht="40" customHeight="1">
      <x:c r="A159" s="11"/>
      <x:c r="B159" s="11"/>
      <x:c r="C159" s="11"/>
      <x:c r="D159" s="23"/>
      <x:c r="E159" s="23"/>
      <x:c r="F159" s="11"/>
      <x:c r="G159" s="11"/>
      <x:c r="H159" s="11"/>
      <x:c r="I159" s="11"/>
      <x:c r="J159" s="11"/>
      <x:c r="K159" s="12" t="str">
        <x:f>IF(COUNTA(A159:J159,L159)=0,"",IF(OR(OR(NOT(ISTEXT(A159)),LEN(TRIM(A159))=0),OR(NOT(ISTEXT(B159)),LEN(TRIM(B159))=0),OR(NOT(ISTEXT(F159)),LEN(TRIM(F159))=0),OR(NOT(ISTEXT(J159)),LEN(TRIM(J159))=0)),"Заповніть код, відділ, підсумок і роль",IF(OR(A159&lt;&gt;TRIM(A159),B159&lt;&gt;TRIM(B159),ISNUMBER(FIND("*",A159)),ISNUMBER(FIND("?",A159)),ISNUMBER(FIND("~",A159)),ISNUMBER(FIND("*",B159)),ISNUMBER(FIND("?",B159)),ISNUMBER(FIND("~",B159))),"Перевірте код і відділ",IF(COUNTIF($A$7:$A$806,"="&amp;A159)&gt;1,"Код повторюється",IF(COUNTIFS('Налаштування'!$I$7:$I$18,"="&amp;B159,'Налаштування'!$J$7:$J$18,"Готово")&lt;&gt;1,"Перевірте відділ",IF(NOT(OR(C159="Тижневий",C159="Місячний")),"Оберіть тип",IF(OR(NOT(ISNUMBER(D159)),NOT(ISNUMBER(E159))),"Вкажіть дати",IF(OR(OR(D159&lt;1,D159&gt;2958465,D159&lt;&gt;INT(D159)),OR(E159&lt;1,E159&gt;2958465,E159&lt;&gt;INT(E159)),D159&gt;E159),"Перевірте дати",IF(OR('Налаштування'!$C$4&lt;&gt;"Готово",E159&lt;DATE('Налаштування'!$B$4,1,1),D159&gt;DATE('Налаштування'!$B$4,12,31)),"Перевірте рік",IF(OR(AND(C159="Тижневий",E159-D159&lt;&gt;6),AND(C159="Місячний",OR(YEAR(D159)&lt;&gt;'Налаштування'!$B$4,DAY(D159)&lt;&gt;1,E159&lt;&gt;DATE(YEAR(D159),MONTH(D159)+1,0)))),"Перевірте період",IF(COUNTIFS($B$7:$B$806,"="&amp;B159,$C$7:$C$806,C159,$D$7:$D$806,"&lt;="&amp;E159,$E$7:$E$806,"&gt;="&amp;D159)&gt;1,"Періоди перетинаються","Поля заповнені")))))))))))</x:f>
      </x:c>
      <x:c r="L159" s="11"/>
    </x:row>
    <x:row r="160" ht="40" customHeight="1">
      <x:c r="A160" s="11"/>
      <x:c r="B160" s="11"/>
      <x:c r="C160" s="11"/>
      <x:c r="D160" s="23"/>
      <x:c r="E160" s="23"/>
      <x:c r="F160" s="11"/>
      <x:c r="G160" s="11"/>
      <x:c r="H160" s="11"/>
      <x:c r="I160" s="11"/>
      <x:c r="J160" s="11"/>
      <x:c r="K160" s="12" t="str">
        <x:f>IF(COUNTA(A160:J160,L160)=0,"",IF(OR(OR(NOT(ISTEXT(A160)),LEN(TRIM(A160))=0),OR(NOT(ISTEXT(B160)),LEN(TRIM(B160))=0),OR(NOT(ISTEXT(F160)),LEN(TRIM(F160))=0),OR(NOT(ISTEXT(J160)),LEN(TRIM(J160))=0)),"Заповніть код, відділ, підсумок і роль",IF(OR(A160&lt;&gt;TRIM(A160),B160&lt;&gt;TRIM(B160),ISNUMBER(FIND("*",A160)),ISNUMBER(FIND("?",A160)),ISNUMBER(FIND("~",A160)),ISNUMBER(FIND("*",B160)),ISNUMBER(FIND("?",B160)),ISNUMBER(FIND("~",B160))),"Перевірте код і відділ",IF(COUNTIF($A$7:$A$806,"="&amp;A160)&gt;1,"Код повторюється",IF(COUNTIFS('Налаштування'!$I$7:$I$18,"="&amp;B160,'Налаштування'!$J$7:$J$18,"Готово")&lt;&gt;1,"Перевірте відділ",IF(NOT(OR(C160="Тижневий",C160="Місячний")),"Оберіть тип",IF(OR(NOT(ISNUMBER(D160)),NOT(ISNUMBER(E160))),"Вкажіть дати",IF(OR(OR(D160&lt;1,D160&gt;2958465,D160&lt;&gt;INT(D160)),OR(E160&lt;1,E160&gt;2958465,E160&lt;&gt;INT(E160)),D160&gt;E160),"Перевірте дати",IF(OR('Налаштування'!$C$4&lt;&gt;"Готово",E160&lt;DATE('Налаштування'!$B$4,1,1),D160&gt;DATE('Налаштування'!$B$4,12,31)),"Перевірте рік",IF(OR(AND(C160="Тижневий",E160-D160&lt;&gt;6),AND(C160="Місячний",OR(YEAR(D160)&lt;&gt;'Налаштування'!$B$4,DAY(D160)&lt;&gt;1,E160&lt;&gt;DATE(YEAR(D160),MONTH(D160)+1,0)))),"Перевірте період",IF(COUNTIFS($B$7:$B$806,"="&amp;B160,$C$7:$C$806,C160,$D$7:$D$806,"&lt;="&amp;E160,$E$7:$E$806,"&gt;="&amp;D160)&gt;1,"Періоди перетинаються","Поля заповнені")))))))))))</x:f>
      </x:c>
      <x:c r="L160" s="11"/>
    </x:row>
    <x:row r="161" ht="40" customHeight="1">
      <x:c r="A161" s="11"/>
      <x:c r="B161" s="11"/>
      <x:c r="C161" s="11"/>
      <x:c r="D161" s="23"/>
      <x:c r="E161" s="23"/>
      <x:c r="F161" s="11"/>
      <x:c r="G161" s="11"/>
      <x:c r="H161" s="11"/>
      <x:c r="I161" s="11"/>
      <x:c r="J161" s="11"/>
      <x:c r="K161" s="12" t="str">
        <x:f>IF(COUNTA(A161:J161,L161)=0,"",IF(OR(OR(NOT(ISTEXT(A161)),LEN(TRIM(A161))=0),OR(NOT(ISTEXT(B161)),LEN(TRIM(B161))=0),OR(NOT(ISTEXT(F161)),LEN(TRIM(F161))=0),OR(NOT(ISTEXT(J161)),LEN(TRIM(J161))=0)),"Заповніть код, відділ, підсумок і роль",IF(OR(A161&lt;&gt;TRIM(A161),B161&lt;&gt;TRIM(B161),ISNUMBER(FIND("*",A161)),ISNUMBER(FIND("?",A161)),ISNUMBER(FIND("~",A161)),ISNUMBER(FIND("*",B161)),ISNUMBER(FIND("?",B161)),ISNUMBER(FIND("~",B161))),"Перевірте код і відділ",IF(COUNTIF($A$7:$A$806,"="&amp;A161)&gt;1,"Код повторюється",IF(COUNTIFS('Налаштування'!$I$7:$I$18,"="&amp;B161,'Налаштування'!$J$7:$J$18,"Готово")&lt;&gt;1,"Перевірте відділ",IF(NOT(OR(C161="Тижневий",C161="Місячний")),"Оберіть тип",IF(OR(NOT(ISNUMBER(D161)),NOT(ISNUMBER(E161))),"Вкажіть дати",IF(OR(OR(D161&lt;1,D161&gt;2958465,D161&lt;&gt;INT(D161)),OR(E161&lt;1,E161&gt;2958465,E161&lt;&gt;INT(E161)),D161&gt;E161),"Перевірте дати",IF(OR('Налаштування'!$C$4&lt;&gt;"Готово",E161&lt;DATE('Налаштування'!$B$4,1,1),D161&gt;DATE('Налаштування'!$B$4,12,31)),"Перевірте рік",IF(OR(AND(C161="Тижневий",E161-D161&lt;&gt;6),AND(C161="Місячний",OR(YEAR(D161)&lt;&gt;'Налаштування'!$B$4,DAY(D161)&lt;&gt;1,E161&lt;&gt;DATE(YEAR(D161),MONTH(D161)+1,0)))),"Перевірте період",IF(COUNTIFS($B$7:$B$806,"="&amp;B161,$C$7:$C$806,C161,$D$7:$D$806,"&lt;="&amp;E161,$E$7:$E$806,"&gt;="&amp;D161)&gt;1,"Періоди перетинаються","Поля заповнені")))))))))))</x:f>
      </x:c>
      <x:c r="L161" s="11"/>
    </x:row>
    <x:row r="162" ht="40" customHeight="1">
      <x:c r="A162" s="11"/>
      <x:c r="B162" s="11"/>
      <x:c r="C162" s="11"/>
      <x:c r="D162" s="23"/>
      <x:c r="E162" s="23"/>
      <x:c r="F162" s="11"/>
      <x:c r="G162" s="11"/>
      <x:c r="H162" s="11"/>
      <x:c r="I162" s="11"/>
      <x:c r="J162" s="11"/>
      <x:c r="K162" s="12" t="str">
        <x:f>IF(COUNTA(A162:J162,L162)=0,"",IF(OR(OR(NOT(ISTEXT(A162)),LEN(TRIM(A162))=0),OR(NOT(ISTEXT(B162)),LEN(TRIM(B162))=0),OR(NOT(ISTEXT(F162)),LEN(TRIM(F162))=0),OR(NOT(ISTEXT(J162)),LEN(TRIM(J162))=0)),"Заповніть код, відділ, підсумок і роль",IF(OR(A162&lt;&gt;TRIM(A162),B162&lt;&gt;TRIM(B162),ISNUMBER(FIND("*",A162)),ISNUMBER(FIND("?",A162)),ISNUMBER(FIND("~",A162)),ISNUMBER(FIND("*",B162)),ISNUMBER(FIND("?",B162)),ISNUMBER(FIND("~",B162))),"Перевірте код і відділ",IF(COUNTIF($A$7:$A$806,"="&amp;A162)&gt;1,"Код повторюється",IF(COUNTIFS('Налаштування'!$I$7:$I$18,"="&amp;B162,'Налаштування'!$J$7:$J$18,"Готово")&lt;&gt;1,"Перевірте відділ",IF(NOT(OR(C162="Тижневий",C162="Місячний")),"Оберіть тип",IF(OR(NOT(ISNUMBER(D162)),NOT(ISNUMBER(E162))),"Вкажіть дати",IF(OR(OR(D162&lt;1,D162&gt;2958465,D162&lt;&gt;INT(D162)),OR(E162&lt;1,E162&gt;2958465,E162&lt;&gt;INT(E162)),D162&gt;E162),"Перевірте дати",IF(OR('Налаштування'!$C$4&lt;&gt;"Готово",E162&lt;DATE('Налаштування'!$B$4,1,1),D162&gt;DATE('Налаштування'!$B$4,12,31)),"Перевірте рік",IF(OR(AND(C162="Тижневий",E162-D162&lt;&gt;6),AND(C162="Місячний",OR(YEAR(D162)&lt;&gt;'Налаштування'!$B$4,DAY(D162)&lt;&gt;1,E162&lt;&gt;DATE(YEAR(D162),MONTH(D162)+1,0)))),"Перевірте період",IF(COUNTIFS($B$7:$B$806,"="&amp;B162,$C$7:$C$806,C162,$D$7:$D$806,"&lt;="&amp;E162,$E$7:$E$806,"&gt;="&amp;D162)&gt;1,"Періоди перетинаються","Поля заповнені")))))))))))</x:f>
      </x:c>
      <x:c r="L162" s="11"/>
    </x:row>
    <x:row r="163" ht="40" customHeight="1">
      <x:c r="A163" s="11"/>
      <x:c r="B163" s="11"/>
      <x:c r="C163" s="11"/>
      <x:c r="D163" s="23"/>
      <x:c r="E163" s="23"/>
      <x:c r="F163" s="11"/>
      <x:c r="G163" s="11"/>
      <x:c r="H163" s="11"/>
      <x:c r="I163" s="11"/>
      <x:c r="J163" s="11"/>
      <x:c r="K163" s="12" t="str">
        <x:f>IF(COUNTA(A163:J163,L163)=0,"",IF(OR(OR(NOT(ISTEXT(A163)),LEN(TRIM(A163))=0),OR(NOT(ISTEXT(B163)),LEN(TRIM(B163))=0),OR(NOT(ISTEXT(F163)),LEN(TRIM(F163))=0),OR(NOT(ISTEXT(J163)),LEN(TRIM(J163))=0)),"Заповніть код, відділ, підсумок і роль",IF(OR(A163&lt;&gt;TRIM(A163),B163&lt;&gt;TRIM(B163),ISNUMBER(FIND("*",A163)),ISNUMBER(FIND("?",A163)),ISNUMBER(FIND("~",A163)),ISNUMBER(FIND("*",B163)),ISNUMBER(FIND("?",B163)),ISNUMBER(FIND("~",B163))),"Перевірте код і відділ",IF(COUNTIF($A$7:$A$806,"="&amp;A163)&gt;1,"Код повторюється",IF(COUNTIFS('Налаштування'!$I$7:$I$18,"="&amp;B163,'Налаштування'!$J$7:$J$18,"Готово")&lt;&gt;1,"Перевірте відділ",IF(NOT(OR(C163="Тижневий",C163="Місячний")),"Оберіть тип",IF(OR(NOT(ISNUMBER(D163)),NOT(ISNUMBER(E163))),"Вкажіть дати",IF(OR(OR(D163&lt;1,D163&gt;2958465,D163&lt;&gt;INT(D163)),OR(E163&lt;1,E163&gt;2958465,E163&lt;&gt;INT(E163)),D163&gt;E163),"Перевірте дати",IF(OR('Налаштування'!$C$4&lt;&gt;"Готово",E163&lt;DATE('Налаштування'!$B$4,1,1),D163&gt;DATE('Налаштування'!$B$4,12,31)),"Перевірте рік",IF(OR(AND(C163="Тижневий",E163-D163&lt;&gt;6),AND(C163="Місячний",OR(YEAR(D163)&lt;&gt;'Налаштування'!$B$4,DAY(D163)&lt;&gt;1,E163&lt;&gt;DATE(YEAR(D163),MONTH(D163)+1,0)))),"Перевірте період",IF(COUNTIFS($B$7:$B$806,"="&amp;B163,$C$7:$C$806,C163,$D$7:$D$806,"&lt;="&amp;E163,$E$7:$E$806,"&gt;="&amp;D163)&gt;1,"Періоди перетинаються","Поля заповнені")))))))))))</x:f>
      </x:c>
      <x:c r="L163" s="11"/>
    </x:row>
    <x:row r="164" ht="40" customHeight="1">
      <x:c r="A164" s="11"/>
      <x:c r="B164" s="11"/>
      <x:c r="C164" s="11"/>
      <x:c r="D164" s="23"/>
      <x:c r="E164" s="23"/>
      <x:c r="F164" s="11"/>
      <x:c r="G164" s="11"/>
      <x:c r="H164" s="11"/>
      <x:c r="I164" s="11"/>
      <x:c r="J164" s="11"/>
      <x:c r="K164" s="12" t="str">
        <x:f>IF(COUNTA(A164:J164,L164)=0,"",IF(OR(OR(NOT(ISTEXT(A164)),LEN(TRIM(A164))=0),OR(NOT(ISTEXT(B164)),LEN(TRIM(B164))=0),OR(NOT(ISTEXT(F164)),LEN(TRIM(F164))=0),OR(NOT(ISTEXT(J164)),LEN(TRIM(J164))=0)),"Заповніть код, відділ, підсумок і роль",IF(OR(A164&lt;&gt;TRIM(A164),B164&lt;&gt;TRIM(B164),ISNUMBER(FIND("*",A164)),ISNUMBER(FIND("?",A164)),ISNUMBER(FIND("~",A164)),ISNUMBER(FIND("*",B164)),ISNUMBER(FIND("?",B164)),ISNUMBER(FIND("~",B164))),"Перевірте код і відділ",IF(COUNTIF($A$7:$A$806,"="&amp;A164)&gt;1,"Код повторюється",IF(COUNTIFS('Налаштування'!$I$7:$I$18,"="&amp;B164,'Налаштування'!$J$7:$J$18,"Готово")&lt;&gt;1,"Перевірте відділ",IF(NOT(OR(C164="Тижневий",C164="Місячний")),"Оберіть тип",IF(OR(NOT(ISNUMBER(D164)),NOT(ISNUMBER(E164))),"Вкажіть дати",IF(OR(OR(D164&lt;1,D164&gt;2958465,D164&lt;&gt;INT(D164)),OR(E164&lt;1,E164&gt;2958465,E164&lt;&gt;INT(E164)),D164&gt;E164),"Перевірте дати",IF(OR('Налаштування'!$C$4&lt;&gt;"Готово",E164&lt;DATE('Налаштування'!$B$4,1,1),D164&gt;DATE('Налаштування'!$B$4,12,31)),"Перевірте рік",IF(OR(AND(C164="Тижневий",E164-D164&lt;&gt;6),AND(C164="Місячний",OR(YEAR(D164)&lt;&gt;'Налаштування'!$B$4,DAY(D164)&lt;&gt;1,E164&lt;&gt;DATE(YEAR(D164),MONTH(D164)+1,0)))),"Перевірте період",IF(COUNTIFS($B$7:$B$806,"="&amp;B164,$C$7:$C$806,C164,$D$7:$D$806,"&lt;="&amp;E164,$E$7:$E$806,"&gt;="&amp;D164)&gt;1,"Періоди перетинаються","Поля заповнені")))))))))))</x:f>
      </x:c>
      <x:c r="L164" s="11"/>
    </x:row>
    <x:row r="165" ht="40" customHeight="1">
      <x:c r="A165" s="11"/>
      <x:c r="B165" s="11"/>
      <x:c r="C165" s="11"/>
      <x:c r="D165" s="23"/>
      <x:c r="E165" s="23"/>
      <x:c r="F165" s="11"/>
      <x:c r="G165" s="11"/>
      <x:c r="H165" s="11"/>
      <x:c r="I165" s="11"/>
      <x:c r="J165" s="11"/>
      <x:c r="K165" s="12" t="str">
        <x:f>IF(COUNTA(A165:J165,L165)=0,"",IF(OR(OR(NOT(ISTEXT(A165)),LEN(TRIM(A165))=0),OR(NOT(ISTEXT(B165)),LEN(TRIM(B165))=0),OR(NOT(ISTEXT(F165)),LEN(TRIM(F165))=0),OR(NOT(ISTEXT(J165)),LEN(TRIM(J165))=0)),"Заповніть код, відділ, підсумок і роль",IF(OR(A165&lt;&gt;TRIM(A165),B165&lt;&gt;TRIM(B165),ISNUMBER(FIND("*",A165)),ISNUMBER(FIND("?",A165)),ISNUMBER(FIND("~",A165)),ISNUMBER(FIND("*",B165)),ISNUMBER(FIND("?",B165)),ISNUMBER(FIND("~",B165))),"Перевірте код і відділ",IF(COUNTIF($A$7:$A$806,"="&amp;A165)&gt;1,"Код повторюється",IF(COUNTIFS('Налаштування'!$I$7:$I$18,"="&amp;B165,'Налаштування'!$J$7:$J$18,"Готово")&lt;&gt;1,"Перевірте відділ",IF(NOT(OR(C165="Тижневий",C165="Місячний")),"Оберіть тип",IF(OR(NOT(ISNUMBER(D165)),NOT(ISNUMBER(E165))),"Вкажіть дати",IF(OR(OR(D165&lt;1,D165&gt;2958465,D165&lt;&gt;INT(D165)),OR(E165&lt;1,E165&gt;2958465,E165&lt;&gt;INT(E165)),D165&gt;E165),"Перевірте дати",IF(OR('Налаштування'!$C$4&lt;&gt;"Готово",E165&lt;DATE('Налаштування'!$B$4,1,1),D165&gt;DATE('Налаштування'!$B$4,12,31)),"Перевірте рік",IF(OR(AND(C165="Тижневий",E165-D165&lt;&gt;6),AND(C165="Місячний",OR(YEAR(D165)&lt;&gt;'Налаштування'!$B$4,DAY(D165)&lt;&gt;1,E165&lt;&gt;DATE(YEAR(D165),MONTH(D165)+1,0)))),"Перевірте період",IF(COUNTIFS($B$7:$B$806,"="&amp;B165,$C$7:$C$806,C165,$D$7:$D$806,"&lt;="&amp;E165,$E$7:$E$806,"&gt;="&amp;D165)&gt;1,"Періоди перетинаються","Поля заповнені")))))))))))</x:f>
      </x:c>
      <x:c r="L165" s="11"/>
    </x:row>
    <x:row r="166" ht="40" customHeight="1">
      <x:c r="A166" s="11"/>
      <x:c r="B166" s="11"/>
      <x:c r="C166" s="11"/>
      <x:c r="D166" s="23"/>
      <x:c r="E166" s="23"/>
      <x:c r="F166" s="11"/>
      <x:c r="G166" s="11"/>
      <x:c r="H166" s="11"/>
      <x:c r="I166" s="11"/>
      <x:c r="J166" s="11"/>
      <x:c r="K166" s="12" t="str">
        <x:f>IF(COUNTA(A166:J166,L166)=0,"",IF(OR(OR(NOT(ISTEXT(A166)),LEN(TRIM(A166))=0),OR(NOT(ISTEXT(B166)),LEN(TRIM(B166))=0),OR(NOT(ISTEXT(F166)),LEN(TRIM(F166))=0),OR(NOT(ISTEXT(J166)),LEN(TRIM(J166))=0)),"Заповніть код, відділ, підсумок і роль",IF(OR(A166&lt;&gt;TRIM(A166),B166&lt;&gt;TRIM(B166),ISNUMBER(FIND("*",A166)),ISNUMBER(FIND("?",A166)),ISNUMBER(FIND("~",A166)),ISNUMBER(FIND("*",B166)),ISNUMBER(FIND("?",B166)),ISNUMBER(FIND("~",B166))),"Перевірте код і відділ",IF(COUNTIF($A$7:$A$806,"="&amp;A166)&gt;1,"Код повторюється",IF(COUNTIFS('Налаштування'!$I$7:$I$18,"="&amp;B166,'Налаштування'!$J$7:$J$18,"Готово")&lt;&gt;1,"Перевірте відділ",IF(NOT(OR(C166="Тижневий",C166="Місячний")),"Оберіть тип",IF(OR(NOT(ISNUMBER(D166)),NOT(ISNUMBER(E166))),"Вкажіть дати",IF(OR(OR(D166&lt;1,D166&gt;2958465,D166&lt;&gt;INT(D166)),OR(E166&lt;1,E166&gt;2958465,E166&lt;&gt;INT(E166)),D166&gt;E166),"Перевірте дати",IF(OR('Налаштування'!$C$4&lt;&gt;"Готово",E166&lt;DATE('Налаштування'!$B$4,1,1),D166&gt;DATE('Налаштування'!$B$4,12,31)),"Перевірте рік",IF(OR(AND(C166="Тижневий",E166-D166&lt;&gt;6),AND(C166="Місячний",OR(YEAR(D166)&lt;&gt;'Налаштування'!$B$4,DAY(D166)&lt;&gt;1,E166&lt;&gt;DATE(YEAR(D166),MONTH(D166)+1,0)))),"Перевірте період",IF(COUNTIFS($B$7:$B$806,"="&amp;B166,$C$7:$C$806,C166,$D$7:$D$806,"&lt;="&amp;E166,$E$7:$E$806,"&gt;="&amp;D166)&gt;1,"Періоди перетинаються","Поля заповнені")))))))))))</x:f>
      </x:c>
      <x:c r="L166" s="11"/>
    </x:row>
    <x:row r="167" ht="40" customHeight="1">
      <x:c r="A167" s="11"/>
      <x:c r="B167" s="11"/>
      <x:c r="C167" s="11"/>
      <x:c r="D167" s="23"/>
      <x:c r="E167" s="23"/>
      <x:c r="F167" s="11"/>
      <x:c r="G167" s="11"/>
      <x:c r="H167" s="11"/>
      <x:c r="I167" s="11"/>
      <x:c r="J167" s="11"/>
      <x:c r="K167" s="12" t="str">
        <x:f>IF(COUNTA(A167:J167,L167)=0,"",IF(OR(OR(NOT(ISTEXT(A167)),LEN(TRIM(A167))=0),OR(NOT(ISTEXT(B167)),LEN(TRIM(B167))=0),OR(NOT(ISTEXT(F167)),LEN(TRIM(F167))=0),OR(NOT(ISTEXT(J167)),LEN(TRIM(J167))=0)),"Заповніть код, відділ, підсумок і роль",IF(OR(A167&lt;&gt;TRIM(A167),B167&lt;&gt;TRIM(B167),ISNUMBER(FIND("*",A167)),ISNUMBER(FIND("?",A167)),ISNUMBER(FIND("~",A167)),ISNUMBER(FIND("*",B167)),ISNUMBER(FIND("?",B167)),ISNUMBER(FIND("~",B167))),"Перевірте код і відділ",IF(COUNTIF($A$7:$A$806,"="&amp;A167)&gt;1,"Код повторюється",IF(COUNTIFS('Налаштування'!$I$7:$I$18,"="&amp;B167,'Налаштування'!$J$7:$J$18,"Готово")&lt;&gt;1,"Перевірте відділ",IF(NOT(OR(C167="Тижневий",C167="Місячний")),"Оберіть тип",IF(OR(NOT(ISNUMBER(D167)),NOT(ISNUMBER(E167))),"Вкажіть дати",IF(OR(OR(D167&lt;1,D167&gt;2958465,D167&lt;&gt;INT(D167)),OR(E167&lt;1,E167&gt;2958465,E167&lt;&gt;INT(E167)),D167&gt;E167),"Перевірте дати",IF(OR('Налаштування'!$C$4&lt;&gt;"Готово",E167&lt;DATE('Налаштування'!$B$4,1,1),D167&gt;DATE('Налаштування'!$B$4,12,31)),"Перевірте рік",IF(OR(AND(C167="Тижневий",E167-D167&lt;&gt;6),AND(C167="Місячний",OR(YEAR(D167)&lt;&gt;'Налаштування'!$B$4,DAY(D167)&lt;&gt;1,E167&lt;&gt;DATE(YEAR(D167),MONTH(D167)+1,0)))),"Перевірте період",IF(COUNTIFS($B$7:$B$806,"="&amp;B167,$C$7:$C$806,C167,$D$7:$D$806,"&lt;="&amp;E167,$E$7:$E$806,"&gt;="&amp;D167)&gt;1,"Періоди перетинаються","Поля заповнені")))))))))))</x:f>
      </x:c>
      <x:c r="L167" s="11"/>
    </x:row>
    <x:row r="168" ht="40" customHeight="1">
      <x:c r="A168" s="11"/>
      <x:c r="B168" s="11"/>
      <x:c r="C168" s="11"/>
      <x:c r="D168" s="23"/>
      <x:c r="E168" s="23"/>
      <x:c r="F168" s="11"/>
      <x:c r="G168" s="11"/>
      <x:c r="H168" s="11"/>
      <x:c r="I168" s="11"/>
      <x:c r="J168" s="11"/>
      <x:c r="K168" s="12" t="str">
        <x:f>IF(COUNTA(A168:J168,L168)=0,"",IF(OR(OR(NOT(ISTEXT(A168)),LEN(TRIM(A168))=0),OR(NOT(ISTEXT(B168)),LEN(TRIM(B168))=0),OR(NOT(ISTEXT(F168)),LEN(TRIM(F168))=0),OR(NOT(ISTEXT(J168)),LEN(TRIM(J168))=0)),"Заповніть код, відділ, підсумок і роль",IF(OR(A168&lt;&gt;TRIM(A168),B168&lt;&gt;TRIM(B168),ISNUMBER(FIND("*",A168)),ISNUMBER(FIND("?",A168)),ISNUMBER(FIND("~",A168)),ISNUMBER(FIND("*",B168)),ISNUMBER(FIND("?",B168)),ISNUMBER(FIND("~",B168))),"Перевірте код і відділ",IF(COUNTIF($A$7:$A$806,"="&amp;A168)&gt;1,"Код повторюється",IF(COUNTIFS('Налаштування'!$I$7:$I$18,"="&amp;B168,'Налаштування'!$J$7:$J$18,"Готово")&lt;&gt;1,"Перевірте відділ",IF(NOT(OR(C168="Тижневий",C168="Місячний")),"Оберіть тип",IF(OR(NOT(ISNUMBER(D168)),NOT(ISNUMBER(E168))),"Вкажіть дати",IF(OR(OR(D168&lt;1,D168&gt;2958465,D168&lt;&gt;INT(D168)),OR(E168&lt;1,E168&gt;2958465,E168&lt;&gt;INT(E168)),D168&gt;E168),"Перевірте дати",IF(OR('Налаштування'!$C$4&lt;&gt;"Готово",E168&lt;DATE('Налаштування'!$B$4,1,1),D168&gt;DATE('Налаштування'!$B$4,12,31)),"Перевірте рік",IF(OR(AND(C168="Тижневий",E168-D168&lt;&gt;6),AND(C168="Місячний",OR(YEAR(D168)&lt;&gt;'Налаштування'!$B$4,DAY(D168)&lt;&gt;1,E168&lt;&gt;DATE(YEAR(D168),MONTH(D168)+1,0)))),"Перевірте період",IF(COUNTIFS($B$7:$B$806,"="&amp;B168,$C$7:$C$806,C168,$D$7:$D$806,"&lt;="&amp;E168,$E$7:$E$806,"&gt;="&amp;D168)&gt;1,"Періоди перетинаються","Поля заповнені")))))))))))</x:f>
      </x:c>
      <x:c r="L168" s="11"/>
    </x:row>
    <x:row r="169" ht="40" customHeight="1">
      <x:c r="A169" s="11"/>
      <x:c r="B169" s="11"/>
      <x:c r="C169" s="11"/>
      <x:c r="D169" s="23"/>
      <x:c r="E169" s="23"/>
      <x:c r="F169" s="11"/>
      <x:c r="G169" s="11"/>
      <x:c r="H169" s="11"/>
      <x:c r="I169" s="11"/>
      <x:c r="J169" s="11"/>
      <x:c r="K169" s="12" t="str">
        <x:f>IF(COUNTA(A169:J169,L169)=0,"",IF(OR(OR(NOT(ISTEXT(A169)),LEN(TRIM(A169))=0),OR(NOT(ISTEXT(B169)),LEN(TRIM(B169))=0),OR(NOT(ISTEXT(F169)),LEN(TRIM(F169))=0),OR(NOT(ISTEXT(J169)),LEN(TRIM(J169))=0)),"Заповніть код, відділ, підсумок і роль",IF(OR(A169&lt;&gt;TRIM(A169),B169&lt;&gt;TRIM(B169),ISNUMBER(FIND("*",A169)),ISNUMBER(FIND("?",A169)),ISNUMBER(FIND("~",A169)),ISNUMBER(FIND("*",B169)),ISNUMBER(FIND("?",B169)),ISNUMBER(FIND("~",B169))),"Перевірте код і відділ",IF(COUNTIF($A$7:$A$806,"="&amp;A169)&gt;1,"Код повторюється",IF(COUNTIFS('Налаштування'!$I$7:$I$18,"="&amp;B169,'Налаштування'!$J$7:$J$18,"Готово")&lt;&gt;1,"Перевірте відділ",IF(NOT(OR(C169="Тижневий",C169="Місячний")),"Оберіть тип",IF(OR(NOT(ISNUMBER(D169)),NOT(ISNUMBER(E169))),"Вкажіть дати",IF(OR(OR(D169&lt;1,D169&gt;2958465,D169&lt;&gt;INT(D169)),OR(E169&lt;1,E169&gt;2958465,E169&lt;&gt;INT(E169)),D169&gt;E169),"Перевірте дати",IF(OR('Налаштування'!$C$4&lt;&gt;"Готово",E169&lt;DATE('Налаштування'!$B$4,1,1),D169&gt;DATE('Налаштування'!$B$4,12,31)),"Перевірте рік",IF(OR(AND(C169="Тижневий",E169-D169&lt;&gt;6),AND(C169="Місячний",OR(YEAR(D169)&lt;&gt;'Налаштування'!$B$4,DAY(D169)&lt;&gt;1,E169&lt;&gt;DATE(YEAR(D169),MONTH(D169)+1,0)))),"Перевірте період",IF(COUNTIFS($B$7:$B$806,"="&amp;B169,$C$7:$C$806,C169,$D$7:$D$806,"&lt;="&amp;E169,$E$7:$E$806,"&gt;="&amp;D169)&gt;1,"Періоди перетинаються","Поля заповнені")))))))))))</x:f>
      </x:c>
      <x:c r="L169" s="11"/>
    </x:row>
    <x:row r="170" ht="40" customHeight="1">
      <x:c r="A170" s="11"/>
      <x:c r="B170" s="11"/>
      <x:c r="C170" s="11"/>
      <x:c r="D170" s="23"/>
      <x:c r="E170" s="23"/>
      <x:c r="F170" s="11"/>
      <x:c r="G170" s="11"/>
      <x:c r="H170" s="11"/>
      <x:c r="I170" s="11"/>
      <x:c r="J170" s="11"/>
      <x:c r="K170" s="12" t="str">
        <x:f>IF(COUNTA(A170:J170,L170)=0,"",IF(OR(OR(NOT(ISTEXT(A170)),LEN(TRIM(A170))=0),OR(NOT(ISTEXT(B170)),LEN(TRIM(B170))=0),OR(NOT(ISTEXT(F170)),LEN(TRIM(F170))=0),OR(NOT(ISTEXT(J170)),LEN(TRIM(J170))=0)),"Заповніть код, відділ, підсумок і роль",IF(OR(A170&lt;&gt;TRIM(A170),B170&lt;&gt;TRIM(B170),ISNUMBER(FIND("*",A170)),ISNUMBER(FIND("?",A170)),ISNUMBER(FIND("~",A170)),ISNUMBER(FIND("*",B170)),ISNUMBER(FIND("?",B170)),ISNUMBER(FIND("~",B170))),"Перевірте код і відділ",IF(COUNTIF($A$7:$A$806,"="&amp;A170)&gt;1,"Код повторюється",IF(COUNTIFS('Налаштування'!$I$7:$I$18,"="&amp;B170,'Налаштування'!$J$7:$J$18,"Готово")&lt;&gt;1,"Перевірте відділ",IF(NOT(OR(C170="Тижневий",C170="Місячний")),"Оберіть тип",IF(OR(NOT(ISNUMBER(D170)),NOT(ISNUMBER(E170))),"Вкажіть дати",IF(OR(OR(D170&lt;1,D170&gt;2958465,D170&lt;&gt;INT(D170)),OR(E170&lt;1,E170&gt;2958465,E170&lt;&gt;INT(E170)),D170&gt;E170),"Перевірте дати",IF(OR('Налаштування'!$C$4&lt;&gt;"Готово",E170&lt;DATE('Налаштування'!$B$4,1,1),D170&gt;DATE('Налаштування'!$B$4,12,31)),"Перевірте рік",IF(OR(AND(C170="Тижневий",E170-D170&lt;&gt;6),AND(C170="Місячний",OR(YEAR(D170)&lt;&gt;'Налаштування'!$B$4,DAY(D170)&lt;&gt;1,E170&lt;&gt;DATE(YEAR(D170),MONTH(D170)+1,0)))),"Перевірте період",IF(COUNTIFS($B$7:$B$806,"="&amp;B170,$C$7:$C$806,C170,$D$7:$D$806,"&lt;="&amp;E170,$E$7:$E$806,"&gt;="&amp;D170)&gt;1,"Періоди перетинаються","Поля заповнені")))))))))))</x:f>
      </x:c>
      <x:c r="L170" s="11"/>
    </x:row>
    <x:row r="171" ht="40" customHeight="1">
      <x:c r="A171" s="11"/>
      <x:c r="B171" s="11"/>
      <x:c r="C171" s="11"/>
      <x:c r="D171" s="23"/>
      <x:c r="E171" s="23"/>
      <x:c r="F171" s="11"/>
      <x:c r="G171" s="11"/>
      <x:c r="H171" s="11"/>
      <x:c r="I171" s="11"/>
      <x:c r="J171" s="11"/>
      <x:c r="K171" s="12" t="str">
        <x:f>IF(COUNTA(A171:J171,L171)=0,"",IF(OR(OR(NOT(ISTEXT(A171)),LEN(TRIM(A171))=0),OR(NOT(ISTEXT(B171)),LEN(TRIM(B171))=0),OR(NOT(ISTEXT(F171)),LEN(TRIM(F171))=0),OR(NOT(ISTEXT(J171)),LEN(TRIM(J171))=0)),"Заповніть код, відділ, підсумок і роль",IF(OR(A171&lt;&gt;TRIM(A171),B171&lt;&gt;TRIM(B171),ISNUMBER(FIND("*",A171)),ISNUMBER(FIND("?",A171)),ISNUMBER(FIND("~",A171)),ISNUMBER(FIND("*",B171)),ISNUMBER(FIND("?",B171)),ISNUMBER(FIND("~",B171))),"Перевірте код і відділ",IF(COUNTIF($A$7:$A$806,"="&amp;A171)&gt;1,"Код повторюється",IF(COUNTIFS('Налаштування'!$I$7:$I$18,"="&amp;B171,'Налаштування'!$J$7:$J$18,"Готово")&lt;&gt;1,"Перевірте відділ",IF(NOT(OR(C171="Тижневий",C171="Місячний")),"Оберіть тип",IF(OR(NOT(ISNUMBER(D171)),NOT(ISNUMBER(E171))),"Вкажіть дати",IF(OR(OR(D171&lt;1,D171&gt;2958465,D171&lt;&gt;INT(D171)),OR(E171&lt;1,E171&gt;2958465,E171&lt;&gt;INT(E171)),D171&gt;E171),"Перевірте дати",IF(OR('Налаштування'!$C$4&lt;&gt;"Готово",E171&lt;DATE('Налаштування'!$B$4,1,1),D171&gt;DATE('Налаштування'!$B$4,12,31)),"Перевірте рік",IF(OR(AND(C171="Тижневий",E171-D171&lt;&gt;6),AND(C171="Місячний",OR(YEAR(D171)&lt;&gt;'Налаштування'!$B$4,DAY(D171)&lt;&gt;1,E171&lt;&gt;DATE(YEAR(D171),MONTH(D171)+1,0)))),"Перевірте період",IF(COUNTIFS($B$7:$B$806,"="&amp;B171,$C$7:$C$806,C171,$D$7:$D$806,"&lt;="&amp;E171,$E$7:$E$806,"&gt;="&amp;D171)&gt;1,"Періоди перетинаються","Поля заповнені")))))))))))</x:f>
      </x:c>
      <x:c r="L171" s="11"/>
    </x:row>
    <x:row r="172" ht="40" customHeight="1">
      <x:c r="A172" s="11"/>
      <x:c r="B172" s="11"/>
      <x:c r="C172" s="11"/>
      <x:c r="D172" s="23"/>
      <x:c r="E172" s="23"/>
      <x:c r="F172" s="11"/>
      <x:c r="G172" s="11"/>
      <x:c r="H172" s="11"/>
      <x:c r="I172" s="11"/>
      <x:c r="J172" s="11"/>
      <x:c r="K172" s="12" t="str">
        <x:f>IF(COUNTA(A172:J172,L172)=0,"",IF(OR(OR(NOT(ISTEXT(A172)),LEN(TRIM(A172))=0),OR(NOT(ISTEXT(B172)),LEN(TRIM(B172))=0),OR(NOT(ISTEXT(F172)),LEN(TRIM(F172))=0),OR(NOT(ISTEXT(J172)),LEN(TRIM(J172))=0)),"Заповніть код, відділ, підсумок і роль",IF(OR(A172&lt;&gt;TRIM(A172),B172&lt;&gt;TRIM(B172),ISNUMBER(FIND("*",A172)),ISNUMBER(FIND("?",A172)),ISNUMBER(FIND("~",A172)),ISNUMBER(FIND("*",B172)),ISNUMBER(FIND("?",B172)),ISNUMBER(FIND("~",B172))),"Перевірте код і відділ",IF(COUNTIF($A$7:$A$806,"="&amp;A172)&gt;1,"Код повторюється",IF(COUNTIFS('Налаштування'!$I$7:$I$18,"="&amp;B172,'Налаштування'!$J$7:$J$18,"Готово")&lt;&gt;1,"Перевірте відділ",IF(NOT(OR(C172="Тижневий",C172="Місячний")),"Оберіть тип",IF(OR(NOT(ISNUMBER(D172)),NOT(ISNUMBER(E172))),"Вкажіть дати",IF(OR(OR(D172&lt;1,D172&gt;2958465,D172&lt;&gt;INT(D172)),OR(E172&lt;1,E172&gt;2958465,E172&lt;&gt;INT(E172)),D172&gt;E172),"Перевірте дати",IF(OR('Налаштування'!$C$4&lt;&gt;"Готово",E172&lt;DATE('Налаштування'!$B$4,1,1),D172&gt;DATE('Налаштування'!$B$4,12,31)),"Перевірте рік",IF(OR(AND(C172="Тижневий",E172-D172&lt;&gt;6),AND(C172="Місячний",OR(YEAR(D172)&lt;&gt;'Налаштування'!$B$4,DAY(D172)&lt;&gt;1,E172&lt;&gt;DATE(YEAR(D172),MONTH(D172)+1,0)))),"Перевірте період",IF(COUNTIFS($B$7:$B$806,"="&amp;B172,$C$7:$C$806,C172,$D$7:$D$806,"&lt;="&amp;E172,$E$7:$E$806,"&gt;="&amp;D172)&gt;1,"Періоди перетинаються","Поля заповнені")))))))))))</x:f>
      </x:c>
      <x:c r="L172" s="11"/>
    </x:row>
    <x:row r="173" ht="40" customHeight="1">
      <x:c r="A173" s="11"/>
      <x:c r="B173" s="11"/>
      <x:c r="C173" s="11"/>
      <x:c r="D173" s="23"/>
      <x:c r="E173" s="23"/>
      <x:c r="F173" s="11"/>
      <x:c r="G173" s="11"/>
      <x:c r="H173" s="11"/>
      <x:c r="I173" s="11"/>
      <x:c r="J173" s="11"/>
      <x:c r="K173" s="12" t="str">
        <x:f>IF(COUNTA(A173:J173,L173)=0,"",IF(OR(OR(NOT(ISTEXT(A173)),LEN(TRIM(A173))=0),OR(NOT(ISTEXT(B173)),LEN(TRIM(B173))=0),OR(NOT(ISTEXT(F173)),LEN(TRIM(F173))=0),OR(NOT(ISTEXT(J173)),LEN(TRIM(J173))=0)),"Заповніть код, відділ, підсумок і роль",IF(OR(A173&lt;&gt;TRIM(A173),B173&lt;&gt;TRIM(B173),ISNUMBER(FIND("*",A173)),ISNUMBER(FIND("?",A173)),ISNUMBER(FIND("~",A173)),ISNUMBER(FIND("*",B173)),ISNUMBER(FIND("?",B173)),ISNUMBER(FIND("~",B173))),"Перевірте код і відділ",IF(COUNTIF($A$7:$A$806,"="&amp;A173)&gt;1,"Код повторюється",IF(COUNTIFS('Налаштування'!$I$7:$I$18,"="&amp;B173,'Налаштування'!$J$7:$J$18,"Готово")&lt;&gt;1,"Перевірте відділ",IF(NOT(OR(C173="Тижневий",C173="Місячний")),"Оберіть тип",IF(OR(NOT(ISNUMBER(D173)),NOT(ISNUMBER(E173))),"Вкажіть дати",IF(OR(OR(D173&lt;1,D173&gt;2958465,D173&lt;&gt;INT(D173)),OR(E173&lt;1,E173&gt;2958465,E173&lt;&gt;INT(E173)),D173&gt;E173),"Перевірте дати",IF(OR('Налаштування'!$C$4&lt;&gt;"Готово",E173&lt;DATE('Налаштування'!$B$4,1,1),D173&gt;DATE('Налаштування'!$B$4,12,31)),"Перевірте рік",IF(OR(AND(C173="Тижневий",E173-D173&lt;&gt;6),AND(C173="Місячний",OR(YEAR(D173)&lt;&gt;'Налаштування'!$B$4,DAY(D173)&lt;&gt;1,E173&lt;&gt;DATE(YEAR(D173),MONTH(D173)+1,0)))),"Перевірте період",IF(COUNTIFS($B$7:$B$806,"="&amp;B173,$C$7:$C$806,C173,$D$7:$D$806,"&lt;="&amp;E173,$E$7:$E$806,"&gt;="&amp;D173)&gt;1,"Періоди перетинаються","Поля заповнені")))))))))))</x:f>
      </x:c>
      <x:c r="L173" s="11"/>
    </x:row>
    <x:row r="174" ht="40" customHeight="1">
      <x:c r="A174" s="11"/>
      <x:c r="B174" s="11"/>
      <x:c r="C174" s="11"/>
      <x:c r="D174" s="23"/>
      <x:c r="E174" s="23"/>
      <x:c r="F174" s="11"/>
      <x:c r="G174" s="11"/>
      <x:c r="H174" s="11"/>
      <x:c r="I174" s="11"/>
      <x:c r="J174" s="11"/>
      <x:c r="K174" s="12" t="str">
        <x:f>IF(COUNTA(A174:J174,L174)=0,"",IF(OR(OR(NOT(ISTEXT(A174)),LEN(TRIM(A174))=0),OR(NOT(ISTEXT(B174)),LEN(TRIM(B174))=0),OR(NOT(ISTEXT(F174)),LEN(TRIM(F174))=0),OR(NOT(ISTEXT(J174)),LEN(TRIM(J174))=0)),"Заповніть код, відділ, підсумок і роль",IF(OR(A174&lt;&gt;TRIM(A174),B174&lt;&gt;TRIM(B174),ISNUMBER(FIND("*",A174)),ISNUMBER(FIND("?",A174)),ISNUMBER(FIND("~",A174)),ISNUMBER(FIND("*",B174)),ISNUMBER(FIND("?",B174)),ISNUMBER(FIND("~",B174))),"Перевірте код і відділ",IF(COUNTIF($A$7:$A$806,"="&amp;A174)&gt;1,"Код повторюється",IF(COUNTIFS('Налаштування'!$I$7:$I$18,"="&amp;B174,'Налаштування'!$J$7:$J$18,"Готово")&lt;&gt;1,"Перевірте відділ",IF(NOT(OR(C174="Тижневий",C174="Місячний")),"Оберіть тип",IF(OR(NOT(ISNUMBER(D174)),NOT(ISNUMBER(E174))),"Вкажіть дати",IF(OR(OR(D174&lt;1,D174&gt;2958465,D174&lt;&gt;INT(D174)),OR(E174&lt;1,E174&gt;2958465,E174&lt;&gt;INT(E174)),D174&gt;E174),"Перевірте дати",IF(OR('Налаштування'!$C$4&lt;&gt;"Готово",E174&lt;DATE('Налаштування'!$B$4,1,1),D174&gt;DATE('Налаштування'!$B$4,12,31)),"Перевірте рік",IF(OR(AND(C174="Тижневий",E174-D174&lt;&gt;6),AND(C174="Місячний",OR(YEAR(D174)&lt;&gt;'Налаштування'!$B$4,DAY(D174)&lt;&gt;1,E174&lt;&gt;DATE(YEAR(D174),MONTH(D174)+1,0)))),"Перевірте період",IF(COUNTIFS($B$7:$B$806,"="&amp;B174,$C$7:$C$806,C174,$D$7:$D$806,"&lt;="&amp;E174,$E$7:$E$806,"&gt;="&amp;D174)&gt;1,"Періоди перетинаються","Поля заповнені")))))))))))</x:f>
      </x:c>
      <x:c r="L174" s="11"/>
    </x:row>
    <x:row r="175" ht="40" customHeight="1">
      <x:c r="A175" s="11"/>
      <x:c r="B175" s="11"/>
      <x:c r="C175" s="11"/>
      <x:c r="D175" s="23"/>
      <x:c r="E175" s="23"/>
      <x:c r="F175" s="11"/>
      <x:c r="G175" s="11"/>
      <x:c r="H175" s="11"/>
      <x:c r="I175" s="11"/>
      <x:c r="J175" s="11"/>
      <x:c r="K175" s="12" t="str">
        <x:f>IF(COUNTA(A175:J175,L175)=0,"",IF(OR(OR(NOT(ISTEXT(A175)),LEN(TRIM(A175))=0),OR(NOT(ISTEXT(B175)),LEN(TRIM(B175))=0),OR(NOT(ISTEXT(F175)),LEN(TRIM(F175))=0),OR(NOT(ISTEXT(J175)),LEN(TRIM(J175))=0)),"Заповніть код, відділ, підсумок і роль",IF(OR(A175&lt;&gt;TRIM(A175),B175&lt;&gt;TRIM(B175),ISNUMBER(FIND("*",A175)),ISNUMBER(FIND("?",A175)),ISNUMBER(FIND("~",A175)),ISNUMBER(FIND("*",B175)),ISNUMBER(FIND("?",B175)),ISNUMBER(FIND("~",B175))),"Перевірте код і відділ",IF(COUNTIF($A$7:$A$806,"="&amp;A175)&gt;1,"Код повторюється",IF(COUNTIFS('Налаштування'!$I$7:$I$18,"="&amp;B175,'Налаштування'!$J$7:$J$18,"Готово")&lt;&gt;1,"Перевірте відділ",IF(NOT(OR(C175="Тижневий",C175="Місячний")),"Оберіть тип",IF(OR(NOT(ISNUMBER(D175)),NOT(ISNUMBER(E175))),"Вкажіть дати",IF(OR(OR(D175&lt;1,D175&gt;2958465,D175&lt;&gt;INT(D175)),OR(E175&lt;1,E175&gt;2958465,E175&lt;&gt;INT(E175)),D175&gt;E175),"Перевірте дати",IF(OR('Налаштування'!$C$4&lt;&gt;"Готово",E175&lt;DATE('Налаштування'!$B$4,1,1),D175&gt;DATE('Налаштування'!$B$4,12,31)),"Перевірте рік",IF(OR(AND(C175="Тижневий",E175-D175&lt;&gt;6),AND(C175="Місячний",OR(YEAR(D175)&lt;&gt;'Налаштування'!$B$4,DAY(D175)&lt;&gt;1,E175&lt;&gt;DATE(YEAR(D175),MONTH(D175)+1,0)))),"Перевірте період",IF(COUNTIFS($B$7:$B$806,"="&amp;B175,$C$7:$C$806,C175,$D$7:$D$806,"&lt;="&amp;E175,$E$7:$E$806,"&gt;="&amp;D175)&gt;1,"Періоди перетинаються","Поля заповнені")))))))))))</x:f>
      </x:c>
      <x:c r="L175" s="11"/>
    </x:row>
    <x:row r="176" ht="40" customHeight="1">
      <x:c r="A176" s="11"/>
      <x:c r="B176" s="11"/>
      <x:c r="C176" s="11"/>
      <x:c r="D176" s="23"/>
      <x:c r="E176" s="23"/>
      <x:c r="F176" s="11"/>
      <x:c r="G176" s="11"/>
      <x:c r="H176" s="11"/>
      <x:c r="I176" s="11"/>
      <x:c r="J176" s="11"/>
      <x:c r="K176" s="12" t="str">
        <x:f>IF(COUNTA(A176:J176,L176)=0,"",IF(OR(OR(NOT(ISTEXT(A176)),LEN(TRIM(A176))=0),OR(NOT(ISTEXT(B176)),LEN(TRIM(B176))=0),OR(NOT(ISTEXT(F176)),LEN(TRIM(F176))=0),OR(NOT(ISTEXT(J176)),LEN(TRIM(J176))=0)),"Заповніть код, відділ, підсумок і роль",IF(OR(A176&lt;&gt;TRIM(A176),B176&lt;&gt;TRIM(B176),ISNUMBER(FIND("*",A176)),ISNUMBER(FIND("?",A176)),ISNUMBER(FIND("~",A176)),ISNUMBER(FIND("*",B176)),ISNUMBER(FIND("?",B176)),ISNUMBER(FIND("~",B176))),"Перевірте код і відділ",IF(COUNTIF($A$7:$A$806,"="&amp;A176)&gt;1,"Код повторюється",IF(COUNTIFS('Налаштування'!$I$7:$I$18,"="&amp;B176,'Налаштування'!$J$7:$J$18,"Готово")&lt;&gt;1,"Перевірте відділ",IF(NOT(OR(C176="Тижневий",C176="Місячний")),"Оберіть тип",IF(OR(NOT(ISNUMBER(D176)),NOT(ISNUMBER(E176))),"Вкажіть дати",IF(OR(OR(D176&lt;1,D176&gt;2958465,D176&lt;&gt;INT(D176)),OR(E176&lt;1,E176&gt;2958465,E176&lt;&gt;INT(E176)),D176&gt;E176),"Перевірте дати",IF(OR('Налаштування'!$C$4&lt;&gt;"Готово",E176&lt;DATE('Налаштування'!$B$4,1,1),D176&gt;DATE('Налаштування'!$B$4,12,31)),"Перевірте рік",IF(OR(AND(C176="Тижневий",E176-D176&lt;&gt;6),AND(C176="Місячний",OR(YEAR(D176)&lt;&gt;'Налаштування'!$B$4,DAY(D176)&lt;&gt;1,E176&lt;&gt;DATE(YEAR(D176),MONTH(D176)+1,0)))),"Перевірте період",IF(COUNTIFS($B$7:$B$806,"="&amp;B176,$C$7:$C$806,C176,$D$7:$D$806,"&lt;="&amp;E176,$E$7:$E$806,"&gt;="&amp;D176)&gt;1,"Періоди перетинаються","Поля заповнені")))))))))))</x:f>
      </x:c>
      <x:c r="L176" s="11"/>
    </x:row>
    <x:row r="177" ht="40" customHeight="1">
      <x:c r="A177" s="11"/>
      <x:c r="B177" s="11"/>
      <x:c r="C177" s="11"/>
      <x:c r="D177" s="23"/>
      <x:c r="E177" s="23"/>
      <x:c r="F177" s="11"/>
      <x:c r="G177" s="11"/>
      <x:c r="H177" s="11"/>
      <x:c r="I177" s="11"/>
      <x:c r="J177" s="11"/>
      <x:c r="K177" s="12" t="str">
        <x:f>IF(COUNTA(A177:J177,L177)=0,"",IF(OR(OR(NOT(ISTEXT(A177)),LEN(TRIM(A177))=0),OR(NOT(ISTEXT(B177)),LEN(TRIM(B177))=0),OR(NOT(ISTEXT(F177)),LEN(TRIM(F177))=0),OR(NOT(ISTEXT(J177)),LEN(TRIM(J177))=0)),"Заповніть код, відділ, підсумок і роль",IF(OR(A177&lt;&gt;TRIM(A177),B177&lt;&gt;TRIM(B177),ISNUMBER(FIND("*",A177)),ISNUMBER(FIND("?",A177)),ISNUMBER(FIND("~",A177)),ISNUMBER(FIND("*",B177)),ISNUMBER(FIND("?",B177)),ISNUMBER(FIND("~",B177))),"Перевірте код і відділ",IF(COUNTIF($A$7:$A$806,"="&amp;A177)&gt;1,"Код повторюється",IF(COUNTIFS('Налаштування'!$I$7:$I$18,"="&amp;B177,'Налаштування'!$J$7:$J$18,"Готово")&lt;&gt;1,"Перевірте відділ",IF(NOT(OR(C177="Тижневий",C177="Місячний")),"Оберіть тип",IF(OR(NOT(ISNUMBER(D177)),NOT(ISNUMBER(E177))),"Вкажіть дати",IF(OR(OR(D177&lt;1,D177&gt;2958465,D177&lt;&gt;INT(D177)),OR(E177&lt;1,E177&gt;2958465,E177&lt;&gt;INT(E177)),D177&gt;E177),"Перевірте дати",IF(OR('Налаштування'!$C$4&lt;&gt;"Готово",E177&lt;DATE('Налаштування'!$B$4,1,1),D177&gt;DATE('Налаштування'!$B$4,12,31)),"Перевірте рік",IF(OR(AND(C177="Тижневий",E177-D177&lt;&gt;6),AND(C177="Місячний",OR(YEAR(D177)&lt;&gt;'Налаштування'!$B$4,DAY(D177)&lt;&gt;1,E177&lt;&gt;DATE(YEAR(D177),MONTH(D177)+1,0)))),"Перевірте період",IF(COUNTIFS($B$7:$B$806,"="&amp;B177,$C$7:$C$806,C177,$D$7:$D$806,"&lt;="&amp;E177,$E$7:$E$806,"&gt;="&amp;D177)&gt;1,"Періоди перетинаються","Поля заповнені")))))))))))</x:f>
      </x:c>
      <x:c r="L177" s="11"/>
    </x:row>
    <x:row r="178" ht="40" customHeight="1">
      <x:c r="A178" s="11"/>
      <x:c r="B178" s="11"/>
      <x:c r="C178" s="11"/>
      <x:c r="D178" s="23"/>
      <x:c r="E178" s="23"/>
      <x:c r="F178" s="11"/>
      <x:c r="G178" s="11"/>
      <x:c r="H178" s="11"/>
      <x:c r="I178" s="11"/>
      <x:c r="J178" s="11"/>
      <x:c r="K178" s="12" t="str">
        <x:f>IF(COUNTA(A178:J178,L178)=0,"",IF(OR(OR(NOT(ISTEXT(A178)),LEN(TRIM(A178))=0),OR(NOT(ISTEXT(B178)),LEN(TRIM(B178))=0),OR(NOT(ISTEXT(F178)),LEN(TRIM(F178))=0),OR(NOT(ISTEXT(J178)),LEN(TRIM(J178))=0)),"Заповніть код, відділ, підсумок і роль",IF(OR(A178&lt;&gt;TRIM(A178),B178&lt;&gt;TRIM(B178),ISNUMBER(FIND("*",A178)),ISNUMBER(FIND("?",A178)),ISNUMBER(FIND("~",A178)),ISNUMBER(FIND("*",B178)),ISNUMBER(FIND("?",B178)),ISNUMBER(FIND("~",B178))),"Перевірте код і відділ",IF(COUNTIF($A$7:$A$806,"="&amp;A178)&gt;1,"Код повторюється",IF(COUNTIFS('Налаштування'!$I$7:$I$18,"="&amp;B178,'Налаштування'!$J$7:$J$18,"Готово")&lt;&gt;1,"Перевірте відділ",IF(NOT(OR(C178="Тижневий",C178="Місячний")),"Оберіть тип",IF(OR(NOT(ISNUMBER(D178)),NOT(ISNUMBER(E178))),"Вкажіть дати",IF(OR(OR(D178&lt;1,D178&gt;2958465,D178&lt;&gt;INT(D178)),OR(E178&lt;1,E178&gt;2958465,E178&lt;&gt;INT(E178)),D178&gt;E178),"Перевірте дати",IF(OR('Налаштування'!$C$4&lt;&gt;"Готово",E178&lt;DATE('Налаштування'!$B$4,1,1),D178&gt;DATE('Налаштування'!$B$4,12,31)),"Перевірте рік",IF(OR(AND(C178="Тижневий",E178-D178&lt;&gt;6),AND(C178="Місячний",OR(YEAR(D178)&lt;&gt;'Налаштування'!$B$4,DAY(D178)&lt;&gt;1,E178&lt;&gt;DATE(YEAR(D178),MONTH(D178)+1,0)))),"Перевірте період",IF(COUNTIFS($B$7:$B$806,"="&amp;B178,$C$7:$C$806,C178,$D$7:$D$806,"&lt;="&amp;E178,$E$7:$E$806,"&gt;="&amp;D178)&gt;1,"Періоди перетинаються","Поля заповнені")))))))))))</x:f>
      </x:c>
      <x:c r="L178" s="11"/>
    </x:row>
    <x:row r="179" ht="40" customHeight="1">
      <x:c r="A179" s="11"/>
      <x:c r="B179" s="11"/>
      <x:c r="C179" s="11"/>
      <x:c r="D179" s="23"/>
      <x:c r="E179" s="23"/>
      <x:c r="F179" s="11"/>
      <x:c r="G179" s="11"/>
      <x:c r="H179" s="11"/>
      <x:c r="I179" s="11"/>
      <x:c r="J179" s="11"/>
      <x:c r="K179" s="12" t="str">
        <x:f>IF(COUNTA(A179:J179,L179)=0,"",IF(OR(OR(NOT(ISTEXT(A179)),LEN(TRIM(A179))=0),OR(NOT(ISTEXT(B179)),LEN(TRIM(B179))=0),OR(NOT(ISTEXT(F179)),LEN(TRIM(F179))=0),OR(NOT(ISTEXT(J179)),LEN(TRIM(J179))=0)),"Заповніть код, відділ, підсумок і роль",IF(OR(A179&lt;&gt;TRIM(A179),B179&lt;&gt;TRIM(B179),ISNUMBER(FIND("*",A179)),ISNUMBER(FIND("?",A179)),ISNUMBER(FIND("~",A179)),ISNUMBER(FIND("*",B179)),ISNUMBER(FIND("?",B179)),ISNUMBER(FIND("~",B179))),"Перевірте код і відділ",IF(COUNTIF($A$7:$A$806,"="&amp;A179)&gt;1,"Код повторюється",IF(COUNTIFS('Налаштування'!$I$7:$I$18,"="&amp;B179,'Налаштування'!$J$7:$J$18,"Готово")&lt;&gt;1,"Перевірте відділ",IF(NOT(OR(C179="Тижневий",C179="Місячний")),"Оберіть тип",IF(OR(NOT(ISNUMBER(D179)),NOT(ISNUMBER(E179))),"Вкажіть дати",IF(OR(OR(D179&lt;1,D179&gt;2958465,D179&lt;&gt;INT(D179)),OR(E179&lt;1,E179&gt;2958465,E179&lt;&gt;INT(E179)),D179&gt;E179),"Перевірте дати",IF(OR('Налаштування'!$C$4&lt;&gt;"Готово",E179&lt;DATE('Налаштування'!$B$4,1,1),D179&gt;DATE('Налаштування'!$B$4,12,31)),"Перевірте рік",IF(OR(AND(C179="Тижневий",E179-D179&lt;&gt;6),AND(C179="Місячний",OR(YEAR(D179)&lt;&gt;'Налаштування'!$B$4,DAY(D179)&lt;&gt;1,E179&lt;&gt;DATE(YEAR(D179),MONTH(D179)+1,0)))),"Перевірте період",IF(COUNTIFS($B$7:$B$806,"="&amp;B179,$C$7:$C$806,C179,$D$7:$D$806,"&lt;="&amp;E179,$E$7:$E$806,"&gt;="&amp;D179)&gt;1,"Періоди перетинаються","Поля заповнені")))))))))))</x:f>
      </x:c>
      <x:c r="L179" s="11"/>
    </x:row>
    <x:row r="180" ht="40" customHeight="1">
      <x:c r="A180" s="11"/>
      <x:c r="B180" s="11"/>
      <x:c r="C180" s="11"/>
      <x:c r="D180" s="23"/>
      <x:c r="E180" s="23"/>
      <x:c r="F180" s="11"/>
      <x:c r="G180" s="11"/>
      <x:c r="H180" s="11"/>
      <x:c r="I180" s="11"/>
      <x:c r="J180" s="11"/>
      <x:c r="K180" s="12" t="str">
        <x:f>IF(COUNTA(A180:J180,L180)=0,"",IF(OR(OR(NOT(ISTEXT(A180)),LEN(TRIM(A180))=0),OR(NOT(ISTEXT(B180)),LEN(TRIM(B180))=0),OR(NOT(ISTEXT(F180)),LEN(TRIM(F180))=0),OR(NOT(ISTEXT(J180)),LEN(TRIM(J180))=0)),"Заповніть код, відділ, підсумок і роль",IF(OR(A180&lt;&gt;TRIM(A180),B180&lt;&gt;TRIM(B180),ISNUMBER(FIND("*",A180)),ISNUMBER(FIND("?",A180)),ISNUMBER(FIND("~",A180)),ISNUMBER(FIND("*",B180)),ISNUMBER(FIND("?",B180)),ISNUMBER(FIND("~",B180))),"Перевірте код і відділ",IF(COUNTIF($A$7:$A$806,"="&amp;A180)&gt;1,"Код повторюється",IF(COUNTIFS('Налаштування'!$I$7:$I$18,"="&amp;B180,'Налаштування'!$J$7:$J$18,"Готово")&lt;&gt;1,"Перевірте відділ",IF(NOT(OR(C180="Тижневий",C180="Місячний")),"Оберіть тип",IF(OR(NOT(ISNUMBER(D180)),NOT(ISNUMBER(E180))),"Вкажіть дати",IF(OR(OR(D180&lt;1,D180&gt;2958465,D180&lt;&gt;INT(D180)),OR(E180&lt;1,E180&gt;2958465,E180&lt;&gt;INT(E180)),D180&gt;E180),"Перевірте дати",IF(OR('Налаштування'!$C$4&lt;&gt;"Готово",E180&lt;DATE('Налаштування'!$B$4,1,1),D180&gt;DATE('Налаштування'!$B$4,12,31)),"Перевірте рік",IF(OR(AND(C180="Тижневий",E180-D180&lt;&gt;6),AND(C180="Місячний",OR(YEAR(D180)&lt;&gt;'Налаштування'!$B$4,DAY(D180)&lt;&gt;1,E180&lt;&gt;DATE(YEAR(D180),MONTH(D180)+1,0)))),"Перевірте період",IF(COUNTIFS($B$7:$B$806,"="&amp;B180,$C$7:$C$806,C180,$D$7:$D$806,"&lt;="&amp;E180,$E$7:$E$806,"&gt;="&amp;D180)&gt;1,"Періоди перетинаються","Поля заповнені")))))))))))</x:f>
      </x:c>
      <x:c r="L180" s="11"/>
    </x:row>
    <x:row r="181" ht="40" customHeight="1">
      <x:c r="A181" s="11"/>
      <x:c r="B181" s="11"/>
      <x:c r="C181" s="11"/>
      <x:c r="D181" s="23"/>
      <x:c r="E181" s="23"/>
      <x:c r="F181" s="11"/>
      <x:c r="G181" s="11"/>
      <x:c r="H181" s="11"/>
      <x:c r="I181" s="11"/>
      <x:c r="J181" s="11"/>
      <x:c r="K181" s="12" t="str">
        <x:f>IF(COUNTA(A181:J181,L181)=0,"",IF(OR(OR(NOT(ISTEXT(A181)),LEN(TRIM(A181))=0),OR(NOT(ISTEXT(B181)),LEN(TRIM(B181))=0),OR(NOT(ISTEXT(F181)),LEN(TRIM(F181))=0),OR(NOT(ISTEXT(J181)),LEN(TRIM(J181))=0)),"Заповніть код, відділ, підсумок і роль",IF(OR(A181&lt;&gt;TRIM(A181),B181&lt;&gt;TRIM(B181),ISNUMBER(FIND("*",A181)),ISNUMBER(FIND("?",A181)),ISNUMBER(FIND("~",A181)),ISNUMBER(FIND("*",B181)),ISNUMBER(FIND("?",B181)),ISNUMBER(FIND("~",B181))),"Перевірте код і відділ",IF(COUNTIF($A$7:$A$806,"="&amp;A181)&gt;1,"Код повторюється",IF(COUNTIFS('Налаштування'!$I$7:$I$18,"="&amp;B181,'Налаштування'!$J$7:$J$18,"Готово")&lt;&gt;1,"Перевірте відділ",IF(NOT(OR(C181="Тижневий",C181="Місячний")),"Оберіть тип",IF(OR(NOT(ISNUMBER(D181)),NOT(ISNUMBER(E181))),"Вкажіть дати",IF(OR(OR(D181&lt;1,D181&gt;2958465,D181&lt;&gt;INT(D181)),OR(E181&lt;1,E181&gt;2958465,E181&lt;&gt;INT(E181)),D181&gt;E181),"Перевірте дати",IF(OR('Налаштування'!$C$4&lt;&gt;"Готово",E181&lt;DATE('Налаштування'!$B$4,1,1),D181&gt;DATE('Налаштування'!$B$4,12,31)),"Перевірте рік",IF(OR(AND(C181="Тижневий",E181-D181&lt;&gt;6),AND(C181="Місячний",OR(YEAR(D181)&lt;&gt;'Налаштування'!$B$4,DAY(D181)&lt;&gt;1,E181&lt;&gt;DATE(YEAR(D181),MONTH(D181)+1,0)))),"Перевірте період",IF(COUNTIFS($B$7:$B$806,"="&amp;B181,$C$7:$C$806,C181,$D$7:$D$806,"&lt;="&amp;E181,$E$7:$E$806,"&gt;="&amp;D181)&gt;1,"Періоди перетинаються","Поля заповнені")))))))))))</x:f>
      </x:c>
      <x:c r="L181" s="11"/>
    </x:row>
    <x:row r="182" ht="40" customHeight="1">
      <x:c r="A182" s="11"/>
      <x:c r="B182" s="11"/>
      <x:c r="C182" s="11"/>
      <x:c r="D182" s="23"/>
      <x:c r="E182" s="23"/>
      <x:c r="F182" s="11"/>
      <x:c r="G182" s="11"/>
      <x:c r="H182" s="11"/>
      <x:c r="I182" s="11"/>
      <x:c r="J182" s="11"/>
      <x:c r="K182" s="12" t="str">
        <x:f>IF(COUNTA(A182:J182,L182)=0,"",IF(OR(OR(NOT(ISTEXT(A182)),LEN(TRIM(A182))=0),OR(NOT(ISTEXT(B182)),LEN(TRIM(B182))=0),OR(NOT(ISTEXT(F182)),LEN(TRIM(F182))=0),OR(NOT(ISTEXT(J182)),LEN(TRIM(J182))=0)),"Заповніть код, відділ, підсумок і роль",IF(OR(A182&lt;&gt;TRIM(A182),B182&lt;&gt;TRIM(B182),ISNUMBER(FIND("*",A182)),ISNUMBER(FIND("?",A182)),ISNUMBER(FIND("~",A182)),ISNUMBER(FIND("*",B182)),ISNUMBER(FIND("?",B182)),ISNUMBER(FIND("~",B182))),"Перевірте код і відділ",IF(COUNTIF($A$7:$A$806,"="&amp;A182)&gt;1,"Код повторюється",IF(COUNTIFS('Налаштування'!$I$7:$I$18,"="&amp;B182,'Налаштування'!$J$7:$J$18,"Готово")&lt;&gt;1,"Перевірте відділ",IF(NOT(OR(C182="Тижневий",C182="Місячний")),"Оберіть тип",IF(OR(NOT(ISNUMBER(D182)),NOT(ISNUMBER(E182))),"Вкажіть дати",IF(OR(OR(D182&lt;1,D182&gt;2958465,D182&lt;&gt;INT(D182)),OR(E182&lt;1,E182&gt;2958465,E182&lt;&gt;INT(E182)),D182&gt;E182),"Перевірте дати",IF(OR('Налаштування'!$C$4&lt;&gt;"Готово",E182&lt;DATE('Налаштування'!$B$4,1,1),D182&gt;DATE('Налаштування'!$B$4,12,31)),"Перевірте рік",IF(OR(AND(C182="Тижневий",E182-D182&lt;&gt;6),AND(C182="Місячний",OR(YEAR(D182)&lt;&gt;'Налаштування'!$B$4,DAY(D182)&lt;&gt;1,E182&lt;&gt;DATE(YEAR(D182),MONTH(D182)+1,0)))),"Перевірте період",IF(COUNTIFS($B$7:$B$806,"="&amp;B182,$C$7:$C$806,C182,$D$7:$D$806,"&lt;="&amp;E182,$E$7:$E$806,"&gt;="&amp;D182)&gt;1,"Періоди перетинаються","Поля заповнені")))))))))))</x:f>
      </x:c>
      <x:c r="L182" s="11"/>
    </x:row>
    <x:row r="183" ht="40" customHeight="1">
      <x:c r="A183" s="11"/>
      <x:c r="B183" s="11"/>
      <x:c r="C183" s="11"/>
      <x:c r="D183" s="23"/>
      <x:c r="E183" s="23"/>
      <x:c r="F183" s="11"/>
      <x:c r="G183" s="11"/>
      <x:c r="H183" s="11"/>
      <x:c r="I183" s="11"/>
      <x:c r="J183" s="11"/>
      <x:c r="K183" s="12" t="str">
        <x:f>IF(COUNTA(A183:J183,L183)=0,"",IF(OR(OR(NOT(ISTEXT(A183)),LEN(TRIM(A183))=0),OR(NOT(ISTEXT(B183)),LEN(TRIM(B183))=0),OR(NOT(ISTEXT(F183)),LEN(TRIM(F183))=0),OR(NOT(ISTEXT(J183)),LEN(TRIM(J183))=0)),"Заповніть код, відділ, підсумок і роль",IF(OR(A183&lt;&gt;TRIM(A183),B183&lt;&gt;TRIM(B183),ISNUMBER(FIND("*",A183)),ISNUMBER(FIND("?",A183)),ISNUMBER(FIND("~",A183)),ISNUMBER(FIND("*",B183)),ISNUMBER(FIND("?",B183)),ISNUMBER(FIND("~",B183))),"Перевірте код і відділ",IF(COUNTIF($A$7:$A$806,"="&amp;A183)&gt;1,"Код повторюється",IF(COUNTIFS('Налаштування'!$I$7:$I$18,"="&amp;B183,'Налаштування'!$J$7:$J$18,"Готово")&lt;&gt;1,"Перевірте відділ",IF(NOT(OR(C183="Тижневий",C183="Місячний")),"Оберіть тип",IF(OR(NOT(ISNUMBER(D183)),NOT(ISNUMBER(E183))),"Вкажіть дати",IF(OR(OR(D183&lt;1,D183&gt;2958465,D183&lt;&gt;INT(D183)),OR(E183&lt;1,E183&gt;2958465,E183&lt;&gt;INT(E183)),D183&gt;E183),"Перевірте дати",IF(OR('Налаштування'!$C$4&lt;&gt;"Готово",E183&lt;DATE('Налаштування'!$B$4,1,1),D183&gt;DATE('Налаштування'!$B$4,12,31)),"Перевірте рік",IF(OR(AND(C183="Тижневий",E183-D183&lt;&gt;6),AND(C183="Місячний",OR(YEAR(D183)&lt;&gt;'Налаштування'!$B$4,DAY(D183)&lt;&gt;1,E183&lt;&gt;DATE(YEAR(D183),MONTH(D183)+1,0)))),"Перевірте період",IF(COUNTIFS($B$7:$B$806,"="&amp;B183,$C$7:$C$806,C183,$D$7:$D$806,"&lt;="&amp;E183,$E$7:$E$806,"&gt;="&amp;D183)&gt;1,"Періоди перетинаються","Поля заповнені")))))))))))</x:f>
      </x:c>
      <x:c r="L183" s="11"/>
    </x:row>
    <x:row r="184" ht="40" customHeight="1">
      <x:c r="A184" s="11"/>
      <x:c r="B184" s="11"/>
      <x:c r="C184" s="11"/>
      <x:c r="D184" s="23"/>
      <x:c r="E184" s="23"/>
      <x:c r="F184" s="11"/>
      <x:c r="G184" s="11"/>
      <x:c r="H184" s="11"/>
      <x:c r="I184" s="11"/>
      <x:c r="J184" s="11"/>
      <x:c r="K184" s="12" t="str">
        <x:f>IF(COUNTA(A184:J184,L184)=0,"",IF(OR(OR(NOT(ISTEXT(A184)),LEN(TRIM(A184))=0),OR(NOT(ISTEXT(B184)),LEN(TRIM(B184))=0),OR(NOT(ISTEXT(F184)),LEN(TRIM(F184))=0),OR(NOT(ISTEXT(J184)),LEN(TRIM(J184))=0)),"Заповніть код, відділ, підсумок і роль",IF(OR(A184&lt;&gt;TRIM(A184),B184&lt;&gt;TRIM(B184),ISNUMBER(FIND("*",A184)),ISNUMBER(FIND("?",A184)),ISNUMBER(FIND("~",A184)),ISNUMBER(FIND("*",B184)),ISNUMBER(FIND("?",B184)),ISNUMBER(FIND("~",B184))),"Перевірте код і відділ",IF(COUNTIF($A$7:$A$806,"="&amp;A184)&gt;1,"Код повторюється",IF(COUNTIFS('Налаштування'!$I$7:$I$18,"="&amp;B184,'Налаштування'!$J$7:$J$18,"Готово")&lt;&gt;1,"Перевірте відділ",IF(NOT(OR(C184="Тижневий",C184="Місячний")),"Оберіть тип",IF(OR(NOT(ISNUMBER(D184)),NOT(ISNUMBER(E184))),"Вкажіть дати",IF(OR(OR(D184&lt;1,D184&gt;2958465,D184&lt;&gt;INT(D184)),OR(E184&lt;1,E184&gt;2958465,E184&lt;&gt;INT(E184)),D184&gt;E184),"Перевірте дати",IF(OR('Налаштування'!$C$4&lt;&gt;"Готово",E184&lt;DATE('Налаштування'!$B$4,1,1),D184&gt;DATE('Налаштування'!$B$4,12,31)),"Перевірте рік",IF(OR(AND(C184="Тижневий",E184-D184&lt;&gt;6),AND(C184="Місячний",OR(YEAR(D184)&lt;&gt;'Налаштування'!$B$4,DAY(D184)&lt;&gt;1,E184&lt;&gt;DATE(YEAR(D184),MONTH(D184)+1,0)))),"Перевірте період",IF(COUNTIFS($B$7:$B$806,"="&amp;B184,$C$7:$C$806,C184,$D$7:$D$806,"&lt;="&amp;E184,$E$7:$E$806,"&gt;="&amp;D184)&gt;1,"Періоди перетинаються","Поля заповнені")))))))))))</x:f>
      </x:c>
      <x:c r="L184" s="11"/>
    </x:row>
    <x:row r="185" ht="40" customHeight="1">
      <x:c r="A185" s="11"/>
      <x:c r="B185" s="11"/>
      <x:c r="C185" s="11"/>
      <x:c r="D185" s="23"/>
      <x:c r="E185" s="23"/>
      <x:c r="F185" s="11"/>
      <x:c r="G185" s="11"/>
      <x:c r="H185" s="11"/>
      <x:c r="I185" s="11"/>
      <x:c r="J185" s="11"/>
      <x:c r="K185" s="12" t="str">
        <x:f>IF(COUNTA(A185:J185,L185)=0,"",IF(OR(OR(NOT(ISTEXT(A185)),LEN(TRIM(A185))=0),OR(NOT(ISTEXT(B185)),LEN(TRIM(B185))=0),OR(NOT(ISTEXT(F185)),LEN(TRIM(F185))=0),OR(NOT(ISTEXT(J185)),LEN(TRIM(J185))=0)),"Заповніть код, відділ, підсумок і роль",IF(OR(A185&lt;&gt;TRIM(A185),B185&lt;&gt;TRIM(B185),ISNUMBER(FIND("*",A185)),ISNUMBER(FIND("?",A185)),ISNUMBER(FIND("~",A185)),ISNUMBER(FIND("*",B185)),ISNUMBER(FIND("?",B185)),ISNUMBER(FIND("~",B185))),"Перевірте код і відділ",IF(COUNTIF($A$7:$A$806,"="&amp;A185)&gt;1,"Код повторюється",IF(COUNTIFS('Налаштування'!$I$7:$I$18,"="&amp;B185,'Налаштування'!$J$7:$J$18,"Готово")&lt;&gt;1,"Перевірте відділ",IF(NOT(OR(C185="Тижневий",C185="Місячний")),"Оберіть тип",IF(OR(NOT(ISNUMBER(D185)),NOT(ISNUMBER(E185))),"Вкажіть дати",IF(OR(OR(D185&lt;1,D185&gt;2958465,D185&lt;&gt;INT(D185)),OR(E185&lt;1,E185&gt;2958465,E185&lt;&gt;INT(E185)),D185&gt;E185),"Перевірте дати",IF(OR('Налаштування'!$C$4&lt;&gt;"Готово",E185&lt;DATE('Налаштування'!$B$4,1,1),D185&gt;DATE('Налаштування'!$B$4,12,31)),"Перевірте рік",IF(OR(AND(C185="Тижневий",E185-D185&lt;&gt;6),AND(C185="Місячний",OR(YEAR(D185)&lt;&gt;'Налаштування'!$B$4,DAY(D185)&lt;&gt;1,E185&lt;&gt;DATE(YEAR(D185),MONTH(D185)+1,0)))),"Перевірте період",IF(COUNTIFS($B$7:$B$806,"="&amp;B185,$C$7:$C$806,C185,$D$7:$D$806,"&lt;="&amp;E185,$E$7:$E$806,"&gt;="&amp;D185)&gt;1,"Періоди перетинаються","Поля заповнені")))))))))))</x:f>
      </x:c>
      <x:c r="L185" s="11"/>
    </x:row>
    <x:row r="186" ht="40" customHeight="1">
      <x:c r="A186" s="11"/>
      <x:c r="B186" s="11"/>
      <x:c r="C186" s="11"/>
      <x:c r="D186" s="23"/>
      <x:c r="E186" s="23"/>
      <x:c r="F186" s="11"/>
      <x:c r="G186" s="11"/>
      <x:c r="H186" s="11"/>
      <x:c r="I186" s="11"/>
      <x:c r="J186" s="11"/>
      <x:c r="K186" s="12" t="str">
        <x:f>IF(COUNTA(A186:J186,L186)=0,"",IF(OR(OR(NOT(ISTEXT(A186)),LEN(TRIM(A186))=0),OR(NOT(ISTEXT(B186)),LEN(TRIM(B186))=0),OR(NOT(ISTEXT(F186)),LEN(TRIM(F186))=0),OR(NOT(ISTEXT(J186)),LEN(TRIM(J186))=0)),"Заповніть код, відділ, підсумок і роль",IF(OR(A186&lt;&gt;TRIM(A186),B186&lt;&gt;TRIM(B186),ISNUMBER(FIND("*",A186)),ISNUMBER(FIND("?",A186)),ISNUMBER(FIND("~",A186)),ISNUMBER(FIND("*",B186)),ISNUMBER(FIND("?",B186)),ISNUMBER(FIND("~",B186))),"Перевірте код і відділ",IF(COUNTIF($A$7:$A$806,"="&amp;A186)&gt;1,"Код повторюється",IF(COUNTIFS('Налаштування'!$I$7:$I$18,"="&amp;B186,'Налаштування'!$J$7:$J$18,"Готово")&lt;&gt;1,"Перевірте відділ",IF(NOT(OR(C186="Тижневий",C186="Місячний")),"Оберіть тип",IF(OR(NOT(ISNUMBER(D186)),NOT(ISNUMBER(E186))),"Вкажіть дати",IF(OR(OR(D186&lt;1,D186&gt;2958465,D186&lt;&gt;INT(D186)),OR(E186&lt;1,E186&gt;2958465,E186&lt;&gt;INT(E186)),D186&gt;E186),"Перевірте дати",IF(OR('Налаштування'!$C$4&lt;&gt;"Готово",E186&lt;DATE('Налаштування'!$B$4,1,1),D186&gt;DATE('Налаштування'!$B$4,12,31)),"Перевірте рік",IF(OR(AND(C186="Тижневий",E186-D186&lt;&gt;6),AND(C186="Місячний",OR(YEAR(D186)&lt;&gt;'Налаштування'!$B$4,DAY(D186)&lt;&gt;1,E186&lt;&gt;DATE(YEAR(D186),MONTH(D186)+1,0)))),"Перевірте період",IF(COUNTIFS($B$7:$B$806,"="&amp;B186,$C$7:$C$806,C186,$D$7:$D$806,"&lt;="&amp;E186,$E$7:$E$806,"&gt;="&amp;D186)&gt;1,"Періоди перетинаються","Поля заповнені")))))))))))</x:f>
      </x:c>
      <x:c r="L186" s="11"/>
    </x:row>
    <x:row r="187" ht="40" customHeight="1">
      <x:c r="A187" s="11"/>
      <x:c r="B187" s="11"/>
      <x:c r="C187" s="11"/>
      <x:c r="D187" s="23"/>
      <x:c r="E187" s="23"/>
      <x:c r="F187" s="11"/>
      <x:c r="G187" s="11"/>
      <x:c r="H187" s="11"/>
      <x:c r="I187" s="11"/>
      <x:c r="J187" s="11"/>
      <x:c r="K187" s="12" t="str">
        <x:f>IF(COUNTA(A187:J187,L187)=0,"",IF(OR(OR(NOT(ISTEXT(A187)),LEN(TRIM(A187))=0),OR(NOT(ISTEXT(B187)),LEN(TRIM(B187))=0),OR(NOT(ISTEXT(F187)),LEN(TRIM(F187))=0),OR(NOT(ISTEXT(J187)),LEN(TRIM(J187))=0)),"Заповніть код, відділ, підсумок і роль",IF(OR(A187&lt;&gt;TRIM(A187),B187&lt;&gt;TRIM(B187),ISNUMBER(FIND("*",A187)),ISNUMBER(FIND("?",A187)),ISNUMBER(FIND("~",A187)),ISNUMBER(FIND("*",B187)),ISNUMBER(FIND("?",B187)),ISNUMBER(FIND("~",B187))),"Перевірте код і відділ",IF(COUNTIF($A$7:$A$806,"="&amp;A187)&gt;1,"Код повторюється",IF(COUNTIFS('Налаштування'!$I$7:$I$18,"="&amp;B187,'Налаштування'!$J$7:$J$18,"Готово")&lt;&gt;1,"Перевірте відділ",IF(NOT(OR(C187="Тижневий",C187="Місячний")),"Оберіть тип",IF(OR(NOT(ISNUMBER(D187)),NOT(ISNUMBER(E187))),"Вкажіть дати",IF(OR(OR(D187&lt;1,D187&gt;2958465,D187&lt;&gt;INT(D187)),OR(E187&lt;1,E187&gt;2958465,E187&lt;&gt;INT(E187)),D187&gt;E187),"Перевірте дати",IF(OR('Налаштування'!$C$4&lt;&gt;"Готово",E187&lt;DATE('Налаштування'!$B$4,1,1),D187&gt;DATE('Налаштування'!$B$4,12,31)),"Перевірте рік",IF(OR(AND(C187="Тижневий",E187-D187&lt;&gt;6),AND(C187="Місячний",OR(YEAR(D187)&lt;&gt;'Налаштування'!$B$4,DAY(D187)&lt;&gt;1,E187&lt;&gt;DATE(YEAR(D187),MONTH(D187)+1,0)))),"Перевірте період",IF(COUNTIFS($B$7:$B$806,"="&amp;B187,$C$7:$C$806,C187,$D$7:$D$806,"&lt;="&amp;E187,$E$7:$E$806,"&gt;="&amp;D187)&gt;1,"Періоди перетинаються","Поля заповнені")))))))))))</x:f>
      </x:c>
      <x:c r="L187" s="11"/>
    </x:row>
    <x:row r="188" ht="40" customHeight="1">
      <x:c r="A188" s="11"/>
      <x:c r="B188" s="11"/>
      <x:c r="C188" s="11"/>
      <x:c r="D188" s="23"/>
      <x:c r="E188" s="23"/>
      <x:c r="F188" s="11"/>
      <x:c r="G188" s="11"/>
      <x:c r="H188" s="11"/>
      <x:c r="I188" s="11"/>
      <x:c r="J188" s="11"/>
      <x:c r="K188" s="12" t="str">
        <x:f>IF(COUNTA(A188:J188,L188)=0,"",IF(OR(OR(NOT(ISTEXT(A188)),LEN(TRIM(A188))=0),OR(NOT(ISTEXT(B188)),LEN(TRIM(B188))=0),OR(NOT(ISTEXT(F188)),LEN(TRIM(F188))=0),OR(NOT(ISTEXT(J188)),LEN(TRIM(J188))=0)),"Заповніть код, відділ, підсумок і роль",IF(OR(A188&lt;&gt;TRIM(A188),B188&lt;&gt;TRIM(B188),ISNUMBER(FIND("*",A188)),ISNUMBER(FIND("?",A188)),ISNUMBER(FIND("~",A188)),ISNUMBER(FIND("*",B188)),ISNUMBER(FIND("?",B188)),ISNUMBER(FIND("~",B188))),"Перевірте код і відділ",IF(COUNTIF($A$7:$A$806,"="&amp;A188)&gt;1,"Код повторюється",IF(COUNTIFS('Налаштування'!$I$7:$I$18,"="&amp;B188,'Налаштування'!$J$7:$J$18,"Готово")&lt;&gt;1,"Перевірте відділ",IF(NOT(OR(C188="Тижневий",C188="Місячний")),"Оберіть тип",IF(OR(NOT(ISNUMBER(D188)),NOT(ISNUMBER(E188))),"Вкажіть дати",IF(OR(OR(D188&lt;1,D188&gt;2958465,D188&lt;&gt;INT(D188)),OR(E188&lt;1,E188&gt;2958465,E188&lt;&gt;INT(E188)),D188&gt;E188),"Перевірте дати",IF(OR('Налаштування'!$C$4&lt;&gt;"Готово",E188&lt;DATE('Налаштування'!$B$4,1,1),D188&gt;DATE('Налаштування'!$B$4,12,31)),"Перевірте рік",IF(OR(AND(C188="Тижневий",E188-D188&lt;&gt;6),AND(C188="Місячний",OR(YEAR(D188)&lt;&gt;'Налаштування'!$B$4,DAY(D188)&lt;&gt;1,E188&lt;&gt;DATE(YEAR(D188),MONTH(D188)+1,0)))),"Перевірте період",IF(COUNTIFS($B$7:$B$806,"="&amp;B188,$C$7:$C$806,C188,$D$7:$D$806,"&lt;="&amp;E188,$E$7:$E$806,"&gt;="&amp;D188)&gt;1,"Періоди перетинаються","Поля заповнені")))))))))))</x:f>
      </x:c>
      <x:c r="L188" s="11"/>
    </x:row>
    <x:row r="189" ht="40" customHeight="1">
      <x:c r="A189" s="11"/>
      <x:c r="B189" s="11"/>
      <x:c r="C189" s="11"/>
      <x:c r="D189" s="23"/>
      <x:c r="E189" s="23"/>
      <x:c r="F189" s="11"/>
      <x:c r="G189" s="11"/>
      <x:c r="H189" s="11"/>
      <x:c r="I189" s="11"/>
      <x:c r="J189" s="11"/>
      <x:c r="K189" s="12" t="str">
        <x:f>IF(COUNTA(A189:J189,L189)=0,"",IF(OR(OR(NOT(ISTEXT(A189)),LEN(TRIM(A189))=0),OR(NOT(ISTEXT(B189)),LEN(TRIM(B189))=0),OR(NOT(ISTEXT(F189)),LEN(TRIM(F189))=0),OR(NOT(ISTEXT(J189)),LEN(TRIM(J189))=0)),"Заповніть код, відділ, підсумок і роль",IF(OR(A189&lt;&gt;TRIM(A189),B189&lt;&gt;TRIM(B189),ISNUMBER(FIND("*",A189)),ISNUMBER(FIND("?",A189)),ISNUMBER(FIND("~",A189)),ISNUMBER(FIND("*",B189)),ISNUMBER(FIND("?",B189)),ISNUMBER(FIND("~",B189))),"Перевірте код і відділ",IF(COUNTIF($A$7:$A$806,"="&amp;A189)&gt;1,"Код повторюється",IF(COUNTIFS('Налаштування'!$I$7:$I$18,"="&amp;B189,'Налаштування'!$J$7:$J$18,"Готово")&lt;&gt;1,"Перевірте відділ",IF(NOT(OR(C189="Тижневий",C189="Місячний")),"Оберіть тип",IF(OR(NOT(ISNUMBER(D189)),NOT(ISNUMBER(E189))),"Вкажіть дати",IF(OR(OR(D189&lt;1,D189&gt;2958465,D189&lt;&gt;INT(D189)),OR(E189&lt;1,E189&gt;2958465,E189&lt;&gt;INT(E189)),D189&gt;E189),"Перевірте дати",IF(OR('Налаштування'!$C$4&lt;&gt;"Готово",E189&lt;DATE('Налаштування'!$B$4,1,1),D189&gt;DATE('Налаштування'!$B$4,12,31)),"Перевірте рік",IF(OR(AND(C189="Тижневий",E189-D189&lt;&gt;6),AND(C189="Місячний",OR(YEAR(D189)&lt;&gt;'Налаштування'!$B$4,DAY(D189)&lt;&gt;1,E189&lt;&gt;DATE(YEAR(D189),MONTH(D189)+1,0)))),"Перевірте період",IF(COUNTIFS($B$7:$B$806,"="&amp;B189,$C$7:$C$806,C189,$D$7:$D$806,"&lt;="&amp;E189,$E$7:$E$806,"&gt;="&amp;D189)&gt;1,"Періоди перетинаються","Поля заповнені")))))))))))</x:f>
      </x:c>
      <x:c r="L189" s="11"/>
    </x:row>
    <x:row r="190" ht="40" customHeight="1">
      <x:c r="A190" s="11"/>
      <x:c r="B190" s="11"/>
      <x:c r="C190" s="11"/>
      <x:c r="D190" s="23"/>
      <x:c r="E190" s="23"/>
      <x:c r="F190" s="11"/>
      <x:c r="G190" s="11"/>
      <x:c r="H190" s="11"/>
      <x:c r="I190" s="11"/>
      <x:c r="J190" s="11"/>
      <x:c r="K190" s="12" t="str">
        <x:f>IF(COUNTA(A190:J190,L190)=0,"",IF(OR(OR(NOT(ISTEXT(A190)),LEN(TRIM(A190))=0),OR(NOT(ISTEXT(B190)),LEN(TRIM(B190))=0),OR(NOT(ISTEXT(F190)),LEN(TRIM(F190))=0),OR(NOT(ISTEXT(J190)),LEN(TRIM(J190))=0)),"Заповніть код, відділ, підсумок і роль",IF(OR(A190&lt;&gt;TRIM(A190),B190&lt;&gt;TRIM(B190),ISNUMBER(FIND("*",A190)),ISNUMBER(FIND("?",A190)),ISNUMBER(FIND("~",A190)),ISNUMBER(FIND("*",B190)),ISNUMBER(FIND("?",B190)),ISNUMBER(FIND("~",B190))),"Перевірте код і відділ",IF(COUNTIF($A$7:$A$806,"="&amp;A190)&gt;1,"Код повторюється",IF(COUNTIFS('Налаштування'!$I$7:$I$18,"="&amp;B190,'Налаштування'!$J$7:$J$18,"Готово")&lt;&gt;1,"Перевірте відділ",IF(NOT(OR(C190="Тижневий",C190="Місячний")),"Оберіть тип",IF(OR(NOT(ISNUMBER(D190)),NOT(ISNUMBER(E190))),"Вкажіть дати",IF(OR(OR(D190&lt;1,D190&gt;2958465,D190&lt;&gt;INT(D190)),OR(E190&lt;1,E190&gt;2958465,E190&lt;&gt;INT(E190)),D190&gt;E190),"Перевірте дати",IF(OR('Налаштування'!$C$4&lt;&gt;"Готово",E190&lt;DATE('Налаштування'!$B$4,1,1),D190&gt;DATE('Налаштування'!$B$4,12,31)),"Перевірте рік",IF(OR(AND(C190="Тижневий",E190-D190&lt;&gt;6),AND(C190="Місячний",OR(YEAR(D190)&lt;&gt;'Налаштування'!$B$4,DAY(D190)&lt;&gt;1,E190&lt;&gt;DATE(YEAR(D190),MONTH(D190)+1,0)))),"Перевірте період",IF(COUNTIFS($B$7:$B$806,"="&amp;B190,$C$7:$C$806,C190,$D$7:$D$806,"&lt;="&amp;E190,$E$7:$E$806,"&gt;="&amp;D190)&gt;1,"Періоди перетинаються","Поля заповнені")))))))))))</x:f>
      </x:c>
      <x:c r="L190" s="11"/>
    </x:row>
    <x:row r="191" ht="40" customHeight="1">
      <x:c r="A191" s="11"/>
      <x:c r="B191" s="11"/>
      <x:c r="C191" s="11"/>
      <x:c r="D191" s="23"/>
      <x:c r="E191" s="23"/>
      <x:c r="F191" s="11"/>
      <x:c r="G191" s="11"/>
      <x:c r="H191" s="11"/>
      <x:c r="I191" s="11"/>
      <x:c r="J191" s="11"/>
      <x:c r="K191" s="12" t="str">
        <x:f>IF(COUNTA(A191:J191,L191)=0,"",IF(OR(OR(NOT(ISTEXT(A191)),LEN(TRIM(A191))=0),OR(NOT(ISTEXT(B191)),LEN(TRIM(B191))=0),OR(NOT(ISTEXT(F191)),LEN(TRIM(F191))=0),OR(NOT(ISTEXT(J191)),LEN(TRIM(J191))=0)),"Заповніть код, відділ, підсумок і роль",IF(OR(A191&lt;&gt;TRIM(A191),B191&lt;&gt;TRIM(B191),ISNUMBER(FIND("*",A191)),ISNUMBER(FIND("?",A191)),ISNUMBER(FIND("~",A191)),ISNUMBER(FIND("*",B191)),ISNUMBER(FIND("?",B191)),ISNUMBER(FIND("~",B191))),"Перевірте код і відділ",IF(COUNTIF($A$7:$A$806,"="&amp;A191)&gt;1,"Код повторюється",IF(COUNTIFS('Налаштування'!$I$7:$I$18,"="&amp;B191,'Налаштування'!$J$7:$J$18,"Готово")&lt;&gt;1,"Перевірте відділ",IF(NOT(OR(C191="Тижневий",C191="Місячний")),"Оберіть тип",IF(OR(NOT(ISNUMBER(D191)),NOT(ISNUMBER(E191))),"Вкажіть дати",IF(OR(OR(D191&lt;1,D191&gt;2958465,D191&lt;&gt;INT(D191)),OR(E191&lt;1,E191&gt;2958465,E191&lt;&gt;INT(E191)),D191&gt;E191),"Перевірте дати",IF(OR('Налаштування'!$C$4&lt;&gt;"Готово",E191&lt;DATE('Налаштування'!$B$4,1,1),D191&gt;DATE('Налаштування'!$B$4,12,31)),"Перевірте рік",IF(OR(AND(C191="Тижневий",E191-D191&lt;&gt;6),AND(C191="Місячний",OR(YEAR(D191)&lt;&gt;'Налаштування'!$B$4,DAY(D191)&lt;&gt;1,E191&lt;&gt;DATE(YEAR(D191),MONTH(D191)+1,0)))),"Перевірте період",IF(COUNTIFS($B$7:$B$806,"="&amp;B191,$C$7:$C$806,C191,$D$7:$D$806,"&lt;="&amp;E191,$E$7:$E$806,"&gt;="&amp;D191)&gt;1,"Періоди перетинаються","Поля заповнені")))))))))))</x:f>
      </x:c>
      <x:c r="L191" s="11"/>
    </x:row>
    <x:row r="192" ht="40" customHeight="1">
      <x:c r="A192" s="11"/>
      <x:c r="B192" s="11"/>
      <x:c r="C192" s="11"/>
      <x:c r="D192" s="23"/>
      <x:c r="E192" s="23"/>
      <x:c r="F192" s="11"/>
      <x:c r="G192" s="11"/>
      <x:c r="H192" s="11"/>
      <x:c r="I192" s="11"/>
      <x:c r="J192" s="11"/>
      <x:c r="K192" s="12" t="str">
        <x:f>IF(COUNTA(A192:J192,L192)=0,"",IF(OR(OR(NOT(ISTEXT(A192)),LEN(TRIM(A192))=0),OR(NOT(ISTEXT(B192)),LEN(TRIM(B192))=0),OR(NOT(ISTEXT(F192)),LEN(TRIM(F192))=0),OR(NOT(ISTEXT(J192)),LEN(TRIM(J192))=0)),"Заповніть код, відділ, підсумок і роль",IF(OR(A192&lt;&gt;TRIM(A192),B192&lt;&gt;TRIM(B192),ISNUMBER(FIND("*",A192)),ISNUMBER(FIND("?",A192)),ISNUMBER(FIND("~",A192)),ISNUMBER(FIND("*",B192)),ISNUMBER(FIND("?",B192)),ISNUMBER(FIND("~",B192))),"Перевірте код і відділ",IF(COUNTIF($A$7:$A$806,"="&amp;A192)&gt;1,"Код повторюється",IF(COUNTIFS('Налаштування'!$I$7:$I$18,"="&amp;B192,'Налаштування'!$J$7:$J$18,"Готово")&lt;&gt;1,"Перевірте відділ",IF(NOT(OR(C192="Тижневий",C192="Місячний")),"Оберіть тип",IF(OR(NOT(ISNUMBER(D192)),NOT(ISNUMBER(E192))),"Вкажіть дати",IF(OR(OR(D192&lt;1,D192&gt;2958465,D192&lt;&gt;INT(D192)),OR(E192&lt;1,E192&gt;2958465,E192&lt;&gt;INT(E192)),D192&gt;E192),"Перевірте дати",IF(OR('Налаштування'!$C$4&lt;&gt;"Готово",E192&lt;DATE('Налаштування'!$B$4,1,1),D192&gt;DATE('Налаштування'!$B$4,12,31)),"Перевірте рік",IF(OR(AND(C192="Тижневий",E192-D192&lt;&gt;6),AND(C192="Місячний",OR(YEAR(D192)&lt;&gt;'Налаштування'!$B$4,DAY(D192)&lt;&gt;1,E192&lt;&gt;DATE(YEAR(D192),MONTH(D192)+1,0)))),"Перевірте період",IF(COUNTIFS($B$7:$B$806,"="&amp;B192,$C$7:$C$806,C192,$D$7:$D$806,"&lt;="&amp;E192,$E$7:$E$806,"&gt;="&amp;D192)&gt;1,"Періоди перетинаються","Поля заповнені")))))))))))</x:f>
      </x:c>
      <x:c r="L192" s="11"/>
    </x:row>
    <x:row r="193" ht="40" customHeight="1">
      <x:c r="A193" s="11"/>
      <x:c r="B193" s="11"/>
      <x:c r="C193" s="11"/>
      <x:c r="D193" s="23"/>
      <x:c r="E193" s="23"/>
      <x:c r="F193" s="11"/>
      <x:c r="G193" s="11"/>
      <x:c r="H193" s="11"/>
      <x:c r="I193" s="11"/>
      <x:c r="J193" s="11"/>
      <x:c r="K193" s="12" t="str">
        <x:f>IF(COUNTA(A193:J193,L193)=0,"",IF(OR(OR(NOT(ISTEXT(A193)),LEN(TRIM(A193))=0),OR(NOT(ISTEXT(B193)),LEN(TRIM(B193))=0),OR(NOT(ISTEXT(F193)),LEN(TRIM(F193))=0),OR(NOT(ISTEXT(J193)),LEN(TRIM(J193))=0)),"Заповніть код, відділ, підсумок і роль",IF(OR(A193&lt;&gt;TRIM(A193),B193&lt;&gt;TRIM(B193),ISNUMBER(FIND("*",A193)),ISNUMBER(FIND("?",A193)),ISNUMBER(FIND("~",A193)),ISNUMBER(FIND("*",B193)),ISNUMBER(FIND("?",B193)),ISNUMBER(FIND("~",B193))),"Перевірте код і відділ",IF(COUNTIF($A$7:$A$806,"="&amp;A193)&gt;1,"Код повторюється",IF(COUNTIFS('Налаштування'!$I$7:$I$18,"="&amp;B193,'Налаштування'!$J$7:$J$18,"Готово")&lt;&gt;1,"Перевірте відділ",IF(NOT(OR(C193="Тижневий",C193="Місячний")),"Оберіть тип",IF(OR(NOT(ISNUMBER(D193)),NOT(ISNUMBER(E193))),"Вкажіть дати",IF(OR(OR(D193&lt;1,D193&gt;2958465,D193&lt;&gt;INT(D193)),OR(E193&lt;1,E193&gt;2958465,E193&lt;&gt;INT(E193)),D193&gt;E193),"Перевірте дати",IF(OR('Налаштування'!$C$4&lt;&gt;"Готово",E193&lt;DATE('Налаштування'!$B$4,1,1),D193&gt;DATE('Налаштування'!$B$4,12,31)),"Перевірте рік",IF(OR(AND(C193="Тижневий",E193-D193&lt;&gt;6),AND(C193="Місячний",OR(YEAR(D193)&lt;&gt;'Налаштування'!$B$4,DAY(D193)&lt;&gt;1,E193&lt;&gt;DATE(YEAR(D193),MONTH(D193)+1,0)))),"Перевірте період",IF(COUNTIFS($B$7:$B$806,"="&amp;B193,$C$7:$C$806,C193,$D$7:$D$806,"&lt;="&amp;E193,$E$7:$E$806,"&gt;="&amp;D193)&gt;1,"Періоди перетинаються","Поля заповнені")))))))))))</x:f>
      </x:c>
      <x:c r="L193" s="11"/>
    </x:row>
    <x:row r="194" ht="40" customHeight="1">
      <x:c r="A194" s="11"/>
      <x:c r="B194" s="11"/>
      <x:c r="C194" s="11"/>
      <x:c r="D194" s="23"/>
      <x:c r="E194" s="23"/>
      <x:c r="F194" s="11"/>
      <x:c r="G194" s="11"/>
      <x:c r="H194" s="11"/>
      <x:c r="I194" s="11"/>
      <x:c r="J194" s="11"/>
      <x:c r="K194" s="12" t="str">
        <x:f>IF(COUNTA(A194:J194,L194)=0,"",IF(OR(OR(NOT(ISTEXT(A194)),LEN(TRIM(A194))=0),OR(NOT(ISTEXT(B194)),LEN(TRIM(B194))=0),OR(NOT(ISTEXT(F194)),LEN(TRIM(F194))=0),OR(NOT(ISTEXT(J194)),LEN(TRIM(J194))=0)),"Заповніть код, відділ, підсумок і роль",IF(OR(A194&lt;&gt;TRIM(A194),B194&lt;&gt;TRIM(B194),ISNUMBER(FIND("*",A194)),ISNUMBER(FIND("?",A194)),ISNUMBER(FIND("~",A194)),ISNUMBER(FIND("*",B194)),ISNUMBER(FIND("?",B194)),ISNUMBER(FIND("~",B194))),"Перевірте код і відділ",IF(COUNTIF($A$7:$A$806,"="&amp;A194)&gt;1,"Код повторюється",IF(COUNTIFS('Налаштування'!$I$7:$I$18,"="&amp;B194,'Налаштування'!$J$7:$J$18,"Готово")&lt;&gt;1,"Перевірте відділ",IF(NOT(OR(C194="Тижневий",C194="Місячний")),"Оберіть тип",IF(OR(NOT(ISNUMBER(D194)),NOT(ISNUMBER(E194))),"Вкажіть дати",IF(OR(OR(D194&lt;1,D194&gt;2958465,D194&lt;&gt;INT(D194)),OR(E194&lt;1,E194&gt;2958465,E194&lt;&gt;INT(E194)),D194&gt;E194),"Перевірте дати",IF(OR('Налаштування'!$C$4&lt;&gt;"Готово",E194&lt;DATE('Налаштування'!$B$4,1,1),D194&gt;DATE('Налаштування'!$B$4,12,31)),"Перевірте рік",IF(OR(AND(C194="Тижневий",E194-D194&lt;&gt;6),AND(C194="Місячний",OR(YEAR(D194)&lt;&gt;'Налаштування'!$B$4,DAY(D194)&lt;&gt;1,E194&lt;&gt;DATE(YEAR(D194),MONTH(D194)+1,0)))),"Перевірте період",IF(COUNTIFS($B$7:$B$806,"="&amp;B194,$C$7:$C$806,C194,$D$7:$D$806,"&lt;="&amp;E194,$E$7:$E$806,"&gt;="&amp;D194)&gt;1,"Періоди перетинаються","Поля заповнені")))))))))))</x:f>
      </x:c>
      <x:c r="L194" s="11"/>
    </x:row>
    <x:row r="195" ht="40" customHeight="1">
      <x:c r="A195" s="11"/>
      <x:c r="B195" s="11"/>
      <x:c r="C195" s="11"/>
      <x:c r="D195" s="23"/>
      <x:c r="E195" s="23"/>
      <x:c r="F195" s="11"/>
      <x:c r="G195" s="11"/>
      <x:c r="H195" s="11"/>
      <x:c r="I195" s="11"/>
      <x:c r="J195" s="11"/>
      <x:c r="K195" s="12" t="str">
        <x:f>IF(COUNTA(A195:J195,L195)=0,"",IF(OR(OR(NOT(ISTEXT(A195)),LEN(TRIM(A195))=0),OR(NOT(ISTEXT(B195)),LEN(TRIM(B195))=0),OR(NOT(ISTEXT(F195)),LEN(TRIM(F195))=0),OR(NOT(ISTEXT(J195)),LEN(TRIM(J195))=0)),"Заповніть код, відділ, підсумок і роль",IF(OR(A195&lt;&gt;TRIM(A195),B195&lt;&gt;TRIM(B195),ISNUMBER(FIND("*",A195)),ISNUMBER(FIND("?",A195)),ISNUMBER(FIND("~",A195)),ISNUMBER(FIND("*",B195)),ISNUMBER(FIND("?",B195)),ISNUMBER(FIND("~",B195))),"Перевірте код і відділ",IF(COUNTIF($A$7:$A$806,"="&amp;A195)&gt;1,"Код повторюється",IF(COUNTIFS('Налаштування'!$I$7:$I$18,"="&amp;B195,'Налаштування'!$J$7:$J$18,"Готово")&lt;&gt;1,"Перевірте відділ",IF(NOT(OR(C195="Тижневий",C195="Місячний")),"Оберіть тип",IF(OR(NOT(ISNUMBER(D195)),NOT(ISNUMBER(E195))),"Вкажіть дати",IF(OR(OR(D195&lt;1,D195&gt;2958465,D195&lt;&gt;INT(D195)),OR(E195&lt;1,E195&gt;2958465,E195&lt;&gt;INT(E195)),D195&gt;E195),"Перевірте дати",IF(OR('Налаштування'!$C$4&lt;&gt;"Готово",E195&lt;DATE('Налаштування'!$B$4,1,1),D195&gt;DATE('Налаштування'!$B$4,12,31)),"Перевірте рік",IF(OR(AND(C195="Тижневий",E195-D195&lt;&gt;6),AND(C195="Місячний",OR(YEAR(D195)&lt;&gt;'Налаштування'!$B$4,DAY(D195)&lt;&gt;1,E195&lt;&gt;DATE(YEAR(D195),MONTH(D195)+1,0)))),"Перевірте період",IF(COUNTIFS($B$7:$B$806,"="&amp;B195,$C$7:$C$806,C195,$D$7:$D$806,"&lt;="&amp;E195,$E$7:$E$806,"&gt;="&amp;D195)&gt;1,"Періоди перетинаються","Поля заповнені")))))))))))</x:f>
      </x:c>
      <x:c r="L195" s="11"/>
    </x:row>
    <x:row r="196" ht="40" customHeight="1">
      <x:c r="A196" s="11"/>
      <x:c r="B196" s="11"/>
      <x:c r="C196" s="11"/>
      <x:c r="D196" s="23"/>
      <x:c r="E196" s="23"/>
      <x:c r="F196" s="11"/>
      <x:c r="G196" s="11"/>
      <x:c r="H196" s="11"/>
      <x:c r="I196" s="11"/>
      <x:c r="J196" s="11"/>
      <x:c r="K196" s="12" t="str">
        <x:f>IF(COUNTA(A196:J196,L196)=0,"",IF(OR(OR(NOT(ISTEXT(A196)),LEN(TRIM(A196))=0),OR(NOT(ISTEXT(B196)),LEN(TRIM(B196))=0),OR(NOT(ISTEXT(F196)),LEN(TRIM(F196))=0),OR(NOT(ISTEXT(J196)),LEN(TRIM(J196))=0)),"Заповніть код, відділ, підсумок і роль",IF(OR(A196&lt;&gt;TRIM(A196),B196&lt;&gt;TRIM(B196),ISNUMBER(FIND("*",A196)),ISNUMBER(FIND("?",A196)),ISNUMBER(FIND("~",A196)),ISNUMBER(FIND("*",B196)),ISNUMBER(FIND("?",B196)),ISNUMBER(FIND("~",B196))),"Перевірте код і відділ",IF(COUNTIF($A$7:$A$806,"="&amp;A196)&gt;1,"Код повторюється",IF(COUNTIFS('Налаштування'!$I$7:$I$18,"="&amp;B196,'Налаштування'!$J$7:$J$18,"Готово")&lt;&gt;1,"Перевірте відділ",IF(NOT(OR(C196="Тижневий",C196="Місячний")),"Оберіть тип",IF(OR(NOT(ISNUMBER(D196)),NOT(ISNUMBER(E196))),"Вкажіть дати",IF(OR(OR(D196&lt;1,D196&gt;2958465,D196&lt;&gt;INT(D196)),OR(E196&lt;1,E196&gt;2958465,E196&lt;&gt;INT(E196)),D196&gt;E196),"Перевірте дати",IF(OR('Налаштування'!$C$4&lt;&gt;"Готово",E196&lt;DATE('Налаштування'!$B$4,1,1),D196&gt;DATE('Налаштування'!$B$4,12,31)),"Перевірте рік",IF(OR(AND(C196="Тижневий",E196-D196&lt;&gt;6),AND(C196="Місячний",OR(YEAR(D196)&lt;&gt;'Налаштування'!$B$4,DAY(D196)&lt;&gt;1,E196&lt;&gt;DATE(YEAR(D196),MONTH(D196)+1,0)))),"Перевірте період",IF(COUNTIFS($B$7:$B$806,"="&amp;B196,$C$7:$C$806,C196,$D$7:$D$806,"&lt;="&amp;E196,$E$7:$E$806,"&gt;="&amp;D196)&gt;1,"Періоди перетинаються","Поля заповнені")))))))))))</x:f>
      </x:c>
      <x:c r="L196" s="11"/>
    </x:row>
    <x:row r="197" ht="40" customHeight="1">
      <x:c r="A197" s="11"/>
      <x:c r="B197" s="11"/>
      <x:c r="C197" s="11"/>
      <x:c r="D197" s="23"/>
      <x:c r="E197" s="23"/>
      <x:c r="F197" s="11"/>
      <x:c r="G197" s="11"/>
      <x:c r="H197" s="11"/>
      <x:c r="I197" s="11"/>
      <x:c r="J197" s="11"/>
      <x:c r="K197" s="12" t="str">
        <x:f>IF(COUNTA(A197:J197,L197)=0,"",IF(OR(OR(NOT(ISTEXT(A197)),LEN(TRIM(A197))=0),OR(NOT(ISTEXT(B197)),LEN(TRIM(B197))=0),OR(NOT(ISTEXT(F197)),LEN(TRIM(F197))=0),OR(NOT(ISTEXT(J197)),LEN(TRIM(J197))=0)),"Заповніть код, відділ, підсумок і роль",IF(OR(A197&lt;&gt;TRIM(A197),B197&lt;&gt;TRIM(B197),ISNUMBER(FIND("*",A197)),ISNUMBER(FIND("?",A197)),ISNUMBER(FIND("~",A197)),ISNUMBER(FIND("*",B197)),ISNUMBER(FIND("?",B197)),ISNUMBER(FIND("~",B197))),"Перевірте код і відділ",IF(COUNTIF($A$7:$A$806,"="&amp;A197)&gt;1,"Код повторюється",IF(COUNTIFS('Налаштування'!$I$7:$I$18,"="&amp;B197,'Налаштування'!$J$7:$J$18,"Готово")&lt;&gt;1,"Перевірте відділ",IF(NOT(OR(C197="Тижневий",C197="Місячний")),"Оберіть тип",IF(OR(NOT(ISNUMBER(D197)),NOT(ISNUMBER(E197))),"Вкажіть дати",IF(OR(OR(D197&lt;1,D197&gt;2958465,D197&lt;&gt;INT(D197)),OR(E197&lt;1,E197&gt;2958465,E197&lt;&gt;INT(E197)),D197&gt;E197),"Перевірте дати",IF(OR('Налаштування'!$C$4&lt;&gt;"Готово",E197&lt;DATE('Налаштування'!$B$4,1,1),D197&gt;DATE('Налаштування'!$B$4,12,31)),"Перевірте рік",IF(OR(AND(C197="Тижневий",E197-D197&lt;&gt;6),AND(C197="Місячний",OR(YEAR(D197)&lt;&gt;'Налаштування'!$B$4,DAY(D197)&lt;&gt;1,E197&lt;&gt;DATE(YEAR(D197),MONTH(D197)+1,0)))),"Перевірте період",IF(COUNTIFS($B$7:$B$806,"="&amp;B197,$C$7:$C$806,C197,$D$7:$D$806,"&lt;="&amp;E197,$E$7:$E$806,"&gt;="&amp;D197)&gt;1,"Періоди перетинаються","Поля заповнені")))))))))))</x:f>
      </x:c>
      <x:c r="L197" s="11"/>
    </x:row>
    <x:row r="198" ht="40" customHeight="1">
      <x:c r="A198" s="11"/>
      <x:c r="B198" s="11"/>
      <x:c r="C198" s="11"/>
      <x:c r="D198" s="23"/>
      <x:c r="E198" s="23"/>
      <x:c r="F198" s="11"/>
      <x:c r="G198" s="11"/>
      <x:c r="H198" s="11"/>
      <x:c r="I198" s="11"/>
      <x:c r="J198" s="11"/>
      <x:c r="K198" s="12" t="str">
        <x:f>IF(COUNTA(A198:J198,L198)=0,"",IF(OR(OR(NOT(ISTEXT(A198)),LEN(TRIM(A198))=0),OR(NOT(ISTEXT(B198)),LEN(TRIM(B198))=0),OR(NOT(ISTEXT(F198)),LEN(TRIM(F198))=0),OR(NOT(ISTEXT(J198)),LEN(TRIM(J198))=0)),"Заповніть код, відділ, підсумок і роль",IF(OR(A198&lt;&gt;TRIM(A198),B198&lt;&gt;TRIM(B198),ISNUMBER(FIND("*",A198)),ISNUMBER(FIND("?",A198)),ISNUMBER(FIND("~",A198)),ISNUMBER(FIND("*",B198)),ISNUMBER(FIND("?",B198)),ISNUMBER(FIND("~",B198))),"Перевірте код і відділ",IF(COUNTIF($A$7:$A$806,"="&amp;A198)&gt;1,"Код повторюється",IF(COUNTIFS('Налаштування'!$I$7:$I$18,"="&amp;B198,'Налаштування'!$J$7:$J$18,"Готово")&lt;&gt;1,"Перевірте відділ",IF(NOT(OR(C198="Тижневий",C198="Місячний")),"Оберіть тип",IF(OR(NOT(ISNUMBER(D198)),NOT(ISNUMBER(E198))),"Вкажіть дати",IF(OR(OR(D198&lt;1,D198&gt;2958465,D198&lt;&gt;INT(D198)),OR(E198&lt;1,E198&gt;2958465,E198&lt;&gt;INT(E198)),D198&gt;E198),"Перевірте дати",IF(OR('Налаштування'!$C$4&lt;&gt;"Готово",E198&lt;DATE('Налаштування'!$B$4,1,1),D198&gt;DATE('Налаштування'!$B$4,12,31)),"Перевірте рік",IF(OR(AND(C198="Тижневий",E198-D198&lt;&gt;6),AND(C198="Місячний",OR(YEAR(D198)&lt;&gt;'Налаштування'!$B$4,DAY(D198)&lt;&gt;1,E198&lt;&gt;DATE(YEAR(D198),MONTH(D198)+1,0)))),"Перевірте період",IF(COUNTIFS($B$7:$B$806,"="&amp;B198,$C$7:$C$806,C198,$D$7:$D$806,"&lt;="&amp;E198,$E$7:$E$806,"&gt;="&amp;D198)&gt;1,"Періоди перетинаються","Поля заповнені")))))))))))</x:f>
      </x:c>
      <x:c r="L198" s="11"/>
    </x:row>
    <x:row r="199" ht="40" customHeight="1">
      <x:c r="A199" s="11"/>
      <x:c r="B199" s="11"/>
      <x:c r="C199" s="11"/>
      <x:c r="D199" s="23"/>
      <x:c r="E199" s="23"/>
      <x:c r="F199" s="11"/>
      <x:c r="G199" s="11"/>
      <x:c r="H199" s="11"/>
      <x:c r="I199" s="11"/>
      <x:c r="J199" s="11"/>
      <x:c r="K199" s="12" t="str">
        <x:f>IF(COUNTA(A199:J199,L199)=0,"",IF(OR(OR(NOT(ISTEXT(A199)),LEN(TRIM(A199))=0),OR(NOT(ISTEXT(B199)),LEN(TRIM(B199))=0),OR(NOT(ISTEXT(F199)),LEN(TRIM(F199))=0),OR(NOT(ISTEXT(J199)),LEN(TRIM(J199))=0)),"Заповніть код, відділ, підсумок і роль",IF(OR(A199&lt;&gt;TRIM(A199),B199&lt;&gt;TRIM(B199),ISNUMBER(FIND("*",A199)),ISNUMBER(FIND("?",A199)),ISNUMBER(FIND("~",A199)),ISNUMBER(FIND("*",B199)),ISNUMBER(FIND("?",B199)),ISNUMBER(FIND("~",B199))),"Перевірте код і відділ",IF(COUNTIF($A$7:$A$806,"="&amp;A199)&gt;1,"Код повторюється",IF(COUNTIFS('Налаштування'!$I$7:$I$18,"="&amp;B199,'Налаштування'!$J$7:$J$18,"Готово")&lt;&gt;1,"Перевірте відділ",IF(NOT(OR(C199="Тижневий",C199="Місячний")),"Оберіть тип",IF(OR(NOT(ISNUMBER(D199)),NOT(ISNUMBER(E199))),"Вкажіть дати",IF(OR(OR(D199&lt;1,D199&gt;2958465,D199&lt;&gt;INT(D199)),OR(E199&lt;1,E199&gt;2958465,E199&lt;&gt;INT(E199)),D199&gt;E199),"Перевірте дати",IF(OR('Налаштування'!$C$4&lt;&gt;"Готово",E199&lt;DATE('Налаштування'!$B$4,1,1),D199&gt;DATE('Налаштування'!$B$4,12,31)),"Перевірте рік",IF(OR(AND(C199="Тижневий",E199-D199&lt;&gt;6),AND(C199="Місячний",OR(YEAR(D199)&lt;&gt;'Налаштування'!$B$4,DAY(D199)&lt;&gt;1,E199&lt;&gt;DATE(YEAR(D199),MONTH(D199)+1,0)))),"Перевірте період",IF(COUNTIFS($B$7:$B$806,"="&amp;B199,$C$7:$C$806,C199,$D$7:$D$806,"&lt;="&amp;E199,$E$7:$E$806,"&gt;="&amp;D199)&gt;1,"Періоди перетинаються","Поля заповнені")))))))))))</x:f>
      </x:c>
      <x:c r="L199" s="11"/>
    </x:row>
    <x:row r="200" ht="40" customHeight="1">
      <x:c r="A200" s="11"/>
      <x:c r="B200" s="11"/>
      <x:c r="C200" s="11"/>
      <x:c r="D200" s="23"/>
      <x:c r="E200" s="23"/>
      <x:c r="F200" s="11"/>
      <x:c r="G200" s="11"/>
      <x:c r="H200" s="11"/>
      <x:c r="I200" s="11"/>
      <x:c r="J200" s="11"/>
      <x:c r="K200" s="12" t="str">
        <x:f>IF(COUNTA(A200:J200,L200)=0,"",IF(OR(OR(NOT(ISTEXT(A200)),LEN(TRIM(A200))=0),OR(NOT(ISTEXT(B200)),LEN(TRIM(B200))=0),OR(NOT(ISTEXT(F200)),LEN(TRIM(F200))=0),OR(NOT(ISTEXT(J200)),LEN(TRIM(J200))=0)),"Заповніть код, відділ, підсумок і роль",IF(OR(A200&lt;&gt;TRIM(A200),B200&lt;&gt;TRIM(B200),ISNUMBER(FIND("*",A200)),ISNUMBER(FIND("?",A200)),ISNUMBER(FIND("~",A200)),ISNUMBER(FIND("*",B200)),ISNUMBER(FIND("?",B200)),ISNUMBER(FIND("~",B200))),"Перевірте код і відділ",IF(COUNTIF($A$7:$A$806,"="&amp;A200)&gt;1,"Код повторюється",IF(COUNTIFS('Налаштування'!$I$7:$I$18,"="&amp;B200,'Налаштування'!$J$7:$J$18,"Готово")&lt;&gt;1,"Перевірте відділ",IF(NOT(OR(C200="Тижневий",C200="Місячний")),"Оберіть тип",IF(OR(NOT(ISNUMBER(D200)),NOT(ISNUMBER(E200))),"Вкажіть дати",IF(OR(OR(D200&lt;1,D200&gt;2958465,D200&lt;&gt;INT(D200)),OR(E200&lt;1,E200&gt;2958465,E200&lt;&gt;INT(E200)),D200&gt;E200),"Перевірте дати",IF(OR('Налаштування'!$C$4&lt;&gt;"Готово",E200&lt;DATE('Налаштування'!$B$4,1,1),D200&gt;DATE('Налаштування'!$B$4,12,31)),"Перевірте рік",IF(OR(AND(C200="Тижневий",E200-D200&lt;&gt;6),AND(C200="Місячний",OR(YEAR(D200)&lt;&gt;'Налаштування'!$B$4,DAY(D200)&lt;&gt;1,E200&lt;&gt;DATE(YEAR(D200),MONTH(D200)+1,0)))),"Перевірте період",IF(COUNTIFS($B$7:$B$806,"="&amp;B200,$C$7:$C$806,C200,$D$7:$D$806,"&lt;="&amp;E200,$E$7:$E$806,"&gt;="&amp;D200)&gt;1,"Періоди перетинаються","Поля заповнені")))))))))))</x:f>
      </x:c>
      <x:c r="L200" s="11"/>
    </x:row>
    <x:row r="201" ht="40" customHeight="1">
      <x:c r="A201" s="11"/>
      <x:c r="B201" s="11"/>
      <x:c r="C201" s="11"/>
      <x:c r="D201" s="23"/>
      <x:c r="E201" s="23"/>
      <x:c r="F201" s="11"/>
      <x:c r="G201" s="11"/>
      <x:c r="H201" s="11"/>
      <x:c r="I201" s="11"/>
      <x:c r="J201" s="11"/>
      <x:c r="K201" s="12" t="str">
        <x:f>IF(COUNTA(A201:J201,L201)=0,"",IF(OR(OR(NOT(ISTEXT(A201)),LEN(TRIM(A201))=0),OR(NOT(ISTEXT(B201)),LEN(TRIM(B201))=0),OR(NOT(ISTEXT(F201)),LEN(TRIM(F201))=0),OR(NOT(ISTEXT(J201)),LEN(TRIM(J201))=0)),"Заповніть код, відділ, підсумок і роль",IF(OR(A201&lt;&gt;TRIM(A201),B201&lt;&gt;TRIM(B201),ISNUMBER(FIND("*",A201)),ISNUMBER(FIND("?",A201)),ISNUMBER(FIND("~",A201)),ISNUMBER(FIND("*",B201)),ISNUMBER(FIND("?",B201)),ISNUMBER(FIND("~",B201))),"Перевірте код і відділ",IF(COUNTIF($A$7:$A$806,"="&amp;A201)&gt;1,"Код повторюється",IF(COUNTIFS('Налаштування'!$I$7:$I$18,"="&amp;B201,'Налаштування'!$J$7:$J$18,"Готово")&lt;&gt;1,"Перевірте відділ",IF(NOT(OR(C201="Тижневий",C201="Місячний")),"Оберіть тип",IF(OR(NOT(ISNUMBER(D201)),NOT(ISNUMBER(E201))),"Вкажіть дати",IF(OR(OR(D201&lt;1,D201&gt;2958465,D201&lt;&gt;INT(D201)),OR(E201&lt;1,E201&gt;2958465,E201&lt;&gt;INT(E201)),D201&gt;E201),"Перевірте дати",IF(OR('Налаштування'!$C$4&lt;&gt;"Готово",E201&lt;DATE('Налаштування'!$B$4,1,1),D201&gt;DATE('Налаштування'!$B$4,12,31)),"Перевірте рік",IF(OR(AND(C201="Тижневий",E201-D201&lt;&gt;6),AND(C201="Місячний",OR(YEAR(D201)&lt;&gt;'Налаштування'!$B$4,DAY(D201)&lt;&gt;1,E201&lt;&gt;DATE(YEAR(D201),MONTH(D201)+1,0)))),"Перевірте період",IF(COUNTIFS($B$7:$B$806,"="&amp;B201,$C$7:$C$806,C201,$D$7:$D$806,"&lt;="&amp;E201,$E$7:$E$806,"&gt;="&amp;D201)&gt;1,"Періоди перетинаються","Поля заповнені")))))))))))</x:f>
      </x:c>
      <x:c r="L201" s="11"/>
    </x:row>
    <x:row r="202" ht="40" customHeight="1">
      <x:c r="A202" s="11"/>
      <x:c r="B202" s="11"/>
      <x:c r="C202" s="11"/>
      <x:c r="D202" s="23"/>
      <x:c r="E202" s="23"/>
      <x:c r="F202" s="11"/>
      <x:c r="G202" s="11"/>
      <x:c r="H202" s="11"/>
      <x:c r="I202" s="11"/>
      <x:c r="J202" s="11"/>
      <x:c r="K202" s="12" t="str">
        <x:f>IF(COUNTA(A202:J202,L202)=0,"",IF(OR(OR(NOT(ISTEXT(A202)),LEN(TRIM(A202))=0),OR(NOT(ISTEXT(B202)),LEN(TRIM(B202))=0),OR(NOT(ISTEXT(F202)),LEN(TRIM(F202))=0),OR(NOT(ISTEXT(J202)),LEN(TRIM(J202))=0)),"Заповніть код, відділ, підсумок і роль",IF(OR(A202&lt;&gt;TRIM(A202),B202&lt;&gt;TRIM(B202),ISNUMBER(FIND("*",A202)),ISNUMBER(FIND("?",A202)),ISNUMBER(FIND("~",A202)),ISNUMBER(FIND("*",B202)),ISNUMBER(FIND("?",B202)),ISNUMBER(FIND("~",B202))),"Перевірте код і відділ",IF(COUNTIF($A$7:$A$806,"="&amp;A202)&gt;1,"Код повторюється",IF(COUNTIFS('Налаштування'!$I$7:$I$18,"="&amp;B202,'Налаштування'!$J$7:$J$18,"Готово")&lt;&gt;1,"Перевірте відділ",IF(NOT(OR(C202="Тижневий",C202="Місячний")),"Оберіть тип",IF(OR(NOT(ISNUMBER(D202)),NOT(ISNUMBER(E202))),"Вкажіть дати",IF(OR(OR(D202&lt;1,D202&gt;2958465,D202&lt;&gt;INT(D202)),OR(E202&lt;1,E202&gt;2958465,E202&lt;&gt;INT(E202)),D202&gt;E202),"Перевірте дати",IF(OR('Налаштування'!$C$4&lt;&gt;"Готово",E202&lt;DATE('Налаштування'!$B$4,1,1),D202&gt;DATE('Налаштування'!$B$4,12,31)),"Перевірте рік",IF(OR(AND(C202="Тижневий",E202-D202&lt;&gt;6),AND(C202="Місячний",OR(YEAR(D202)&lt;&gt;'Налаштування'!$B$4,DAY(D202)&lt;&gt;1,E202&lt;&gt;DATE(YEAR(D202),MONTH(D202)+1,0)))),"Перевірте період",IF(COUNTIFS($B$7:$B$806,"="&amp;B202,$C$7:$C$806,C202,$D$7:$D$806,"&lt;="&amp;E202,$E$7:$E$806,"&gt;="&amp;D202)&gt;1,"Періоди перетинаються","Поля заповнені")))))))))))</x:f>
      </x:c>
      <x:c r="L202" s="11"/>
    </x:row>
    <x:row r="203" ht="40" customHeight="1">
      <x:c r="A203" s="11"/>
      <x:c r="B203" s="11"/>
      <x:c r="C203" s="11"/>
      <x:c r="D203" s="23"/>
      <x:c r="E203" s="23"/>
      <x:c r="F203" s="11"/>
      <x:c r="G203" s="11"/>
      <x:c r="H203" s="11"/>
      <x:c r="I203" s="11"/>
      <x:c r="J203" s="11"/>
      <x:c r="K203" s="12" t="str">
        <x:f>IF(COUNTA(A203:J203,L203)=0,"",IF(OR(OR(NOT(ISTEXT(A203)),LEN(TRIM(A203))=0),OR(NOT(ISTEXT(B203)),LEN(TRIM(B203))=0),OR(NOT(ISTEXT(F203)),LEN(TRIM(F203))=0),OR(NOT(ISTEXT(J203)),LEN(TRIM(J203))=0)),"Заповніть код, відділ, підсумок і роль",IF(OR(A203&lt;&gt;TRIM(A203),B203&lt;&gt;TRIM(B203),ISNUMBER(FIND("*",A203)),ISNUMBER(FIND("?",A203)),ISNUMBER(FIND("~",A203)),ISNUMBER(FIND("*",B203)),ISNUMBER(FIND("?",B203)),ISNUMBER(FIND("~",B203))),"Перевірте код і відділ",IF(COUNTIF($A$7:$A$806,"="&amp;A203)&gt;1,"Код повторюється",IF(COUNTIFS('Налаштування'!$I$7:$I$18,"="&amp;B203,'Налаштування'!$J$7:$J$18,"Готово")&lt;&gt;1,"Перевірте відділ",IF(NOT(OR(C203="Тижневий",C203="Місячний")),"Оберіть тип",IF(OR(NOT(ISNUMBER(D203)),NOT(ISNUMBER(E203))),"Вкажіть дати",IF(OR(OR(D203&lt;1,D203&gt;2958465,D203&lt;&gt;INT(D203)),OR(E203&lt;1,E203&gt;2958465,E203&lt;&gt;INT(E203)),D203&gt;E203),"Перевірте дати",IF(OR('Налаштування'!$C$4&lt;&gt;"Готово",E203&lt;DATE('Налаштування'!$B$4,1,1),D203&gt;DATE('Налаштування'!$B$4,12,31)),"Перевірте рік",IF(OR(AND(C203="Тижневий",E203-D203&lt;&gt;6),AND(C203="Місячний",OR(YEAR(D203)&lt;&gt;'Налаштування'!$B$4,DAY(D203)&lt;&gt;1,E203&lt;&gt;DATE(YEAR(D203),MONTH(D203)+1,0)))),"Перевірте період",IF(COUNTIFS($B$7:$B$806,"="&amp;B203,$C$7:$C$806,C203,$D$7:$D$806,"&lt;="&amp;E203,$E$7:$E$806,"&gt;="&amp;D203)&gt;1,"Періоди перетинаються","Поля заповнені")))))))))))</x:f>
      </x:c>
      <x:c r="L203" s="11"/>
    </x:row>
    <x:row r="204" ht="40" customHeight="1">
      <x:c r="A204" s="11"/>
      <x:c r="B204" s="11"/>
      <x:c r="C204" s="11"/>
      <x:c r="D204" s="23"/>
      <x:c r="E204" s="23"/>
      <x:c r="F204" s="11"/>
      <x:c r="G204" s="11"/>
      <x:c r="H204" s="11"/>
      <x:c r="I204" s="11"/>
      <x:c r="J204" s="11"/>
      <x:c r="K204" s="12" t="str">
        <x:f>IF(COUNTA(A204:J204,L204)=0,"",IF(OR(OR(NOT(ISTEXT(A204)),LEN(TRIM(A204))=0),OR(NOT(ISTEXT(B204)),LEN(TRIM(B204))=0),OR(NOT(ISTEXT(F204)),LEN(TRIM(F204))=0),OR(NOT(ISTEXT(J204)),LEN(TRIM(J204))=0)),"Заповніть код, відділ, підсумок і роль",IF(OR(A204&lt;&gt;TRIM(A204),B204&lt;&gt;TRIM(B204),ISNUMBER(FIND("*",A204)),ISNUMBER(FIND("?",A204)),ISNUMBER(FIND("~",A204)),ISNUMBER(FIND("*",B204)),ISNUMBER(FIND("?",B204)),ISNUMBER(FIND("~",B204))),"Перевірте код і відділ",IF(COUNTIF($A$7:$A$806,"="&amp;A204)&gt;1,"Код повторюється",IF(COUNTIFS('Налаштування'!$I$7:$I$18,"="&amp;B204,'Налаштування'!$J$7:$J$18,"Готово")&lt;&gt;1,"Перевірте відділ",IF(NOT(OR(C204="Тижневий",C204="Місячний")),"Оберіть тип",IF(OR(NOT(ISNUMBER(D204)),NOT(ISNUMBER(E204))),"Вкажіть дати",IF(OR(OR(D204&lt;1,D204&gt;2958465,D204&lt;&gt;INT(D204)),OR(E204&lt;1,E204&gt;2958465,E204&lt;&gt;INT(E204)),D204&gt;E204),"Перевірте дати",IF(OR('Налаштування'!$C$4&lt;&gt;"Готово",E204&lt;DATE('Налаштування'!$B$4,1,1),D204&gt;DATE('Налаштування'!$B$4,12,31)),"Перевірте рік",IF(OR(AND(C204="Тижневий",E204-D204&lt;&gt;6),AND(C204="Місячний",OR(YEAR(D204)&lt;&gt;'Налаштування'!$B$4,DAY(D204)&lt;&gt;1,E204&lt;&gt;DATE(YEAR(D204),MONTH(D204)+1,0)))),"Перевірте період",IF(COUNTIFS($B$7:$B$806,"="&amp;B204,$C$7:$C$806,C204,$D$7:$D$806,"&lt;="&amp;E204,$E$7:$E$806,"&gt;="&amp;D204)&gt;1,"Періоди перетинаються","Поля заповнені")))))))))))</x:f>
      </x:c>
      <x:c r="L204" s="11"/>
    </x:row>
    <x:row r="205" ht="40" customHeight="1">
      <x:c r="A205" s="11"/>
      <x:c r="B205" s="11"/>
      <x:c r="C205" s="11"/>
      <x:c r="D205" s="23"/>
      <x:c r="E205" s="23"/>
      <x:c r="F205" s="11"/>
      <x:c r="G205" s="11"/>
      <x:c r="H205" s="11"/>
      <x:c r="I205" s="11"/>
      <x:c r="J205" s="11"/>
      <x:c r="K205" s="12" t="str">
        <x:f>IF(COUNTA(A205:J205,L205)=0,"",IF(OR(OR(NOT(ISTEXT(A205)),LEN(TRIM(A205))=0),OR(NOT(ISTEXT(B205)),LEN(TRIM(B205))=0),OR(NOT(ISTEXT(F205)),LEN(TRIM(F205))=0),OR(NOT(ISTEXT(J205)),LEN(TRIM(J205))=0)),"Заповніть код, відділ, підсумок і роль",IF(OR(A205&lt;&gt;TRIM(A205),B205&lt;&gt;TRIM(B205),ISNUMBER(FIND("*",A205)),ISNUMBER(FIND("?",A205)),ISNUMBER(FIND("~",A205)),ISNUMBER(FIND("*",B205)),ISNUMBER(FIND("?",B205)),ISNUMBER(FIND("~",B205))),"Перевірте код і відділ",IF(COUNTIF($A$7:$A$806,"="&amp;A205)&gt;1,"Код повторюється",IF(COUNTIFS('Налаштування'!$I$7:$I$18,"="&amp;B205,'Налаштування'!$J$7:$J$18,"Готово")&lt;&gt;1,"Перевірте відділ",IF(NOT(OR(C205="Тижневий",C205="Місячний")),"Оберіть тип",IF(OR(NOT(ISNUMBER(D205)),NOT(ISNUMBER(E205))),"Вкажіть дати",IF(OR(OR(D205&lt;1,D205&gt;2958465,D205&lt;&gt;INT(D205)),OR(E205&lt;1,E205&gt;2958465,E205&lt;&gt;INT(E205)),D205&gt;E205),"Перевірте дати",IF(OR('Налаштування'!$C$4&lt;&gt;"Готово",E205&lt;DATE('Налаштування'!$B$4,1,1),D205&gt;DATE('Налаштування'!$B$4,12,31)),"Перевірте рік",IF(OR(AND(C205="Тижневий",E205-D205&lt;&gt;6),AND(C205="Місячний",OR(YEAR(D205)&lt;&gt;'Налаштування'!$B$4,DAY(D205)&lt;&gt;1,E205&lt;&gt;DATE(YEAR(D205),MONTH(D205)+1,0)))),"Перевірте період",IF(COUNTIFS($B$7:$B$806,"="&amp;B205,$C$7:$C$806,C205,$D$7:$D$806,"&lt;="&amp;E205,$E$7:$E$806,"&gt;="&amp;D205)&gt;1,"Періоди перетинаються","Поля заповнені")))))))))))</x:f>
      </x:c>
      <x:c r="L205" s="11"/>
    </x:row>
    <x:row r="206" ht="40" customHeight="1">
      <x:c r="A206" s="11"/>
      <x:c r="B206" s="11"/>
      <x:c r="C206" s="11"/>
      <x:c r="D206" s="23"/>
      <x:c r="E206" s="23"/>
      <x:c r="F206" s="11"/>
      <x:c r="G206" s="11"/>
      <x:c r="H206" s="11"/>
      <x:c r="I206" s="11"/>
      <x:c r="J206" s="11"/>
      <x:c r="K206" s="12" t="str">
        <x:f>IF(COUNTA(A206:J206,L206)=0,"",IF(OR(OR(NOT(ISTEXT(A206)),LEN(TRIM(A206))=0),OR(NOT(ISTEXT(B206)),LEN(TRIM(B206))=0),OR(NOT(ISTEXT(F206)),LEN(TRIM(F206))=0),OR(NOT(ISTEXT(J206)),LEN(TRIM(J206))=0)),"Заповніть код, відділ, підсумок і роль",IF(OR(A206&lt;&gt;TRIM(A206),B206&lt;&gt;TRIM(B206),ISNUMBER(FIND("*",A206)),ISNUMBER(FIND("?",A206)),ISNUMBER(FIND("~",A206)),ISNUMBER(FIND("*",B206)),ISNUMBER(FIND("?",B206)),ISNUMBER(FIND("~",B206))),"Перевірте код і відділ",IF(COUNTIF($A$7:$A$806,"="&amp;A206)&gt;1,"Код повторюється",IF(COUNTIFS('Налаштування'!$I$7:$I$18,"="&amp;B206,'Налаштування'!$J$7:$J$18,"Готово")&lt;&gt;1,"Перевірте відділ",IF(NOT(OR(C206="Тижневий",C206="Місячний")),"Оберіть тип",IF(OR(NOT(ISNUMBER(D206)),NOT(ISNUMBER(E206))),"Вкажіть дати",IF(OR(OR(D206&lt;1,D206&gt;2958465,D206&lt;&gt;INT(D206)),OR(E206&lt;1,E206&gt;2958465,E206&lt;&gt;INT(E206)),D206&gt;E206),"Перевірте дати",IF(OR('Налаштування'!$C$4&lt;&gt;"Готово",E206&lt;DATE('Налаштування'!$B$4,1,1),D206&gt;DATE('Налаштування'!$B$4,12,31)),"Перевірте рік",IF(OR(AND(C206="Тижневий",E206-D206&lt;&gt;6),AND(C206="Місячний",OR(YEAR(D206)&lt;&gt;'Налаштування'!$B$4,DAY(D206)&lt;&gt;1,E206&lt;&gt;DATE(YEAR(D206),MONTH(D206)+1,0)))),"Перевірте період",IF(COUNTIFS($B$7:$B$806,"="&amp;B206,$C$7:$C$806,C206,$D$7:$D$806,"&lt;="&amp;E206,$E$7:$E$806,"&gt;="&amp;D206)&gt;1,"Періоди перетинаються","Поля заповнені")))))))))))</x:f>
      </x:c>
      <x:c r="L206" s="11"/>
    </x:row>
    <x:row r="207" ht="40" customHeight="1">
      <x:c r="A207" s="11"/>
      <x:c r="B207" s="11"/>
      <x:c r="C207" s="11"/>
      <x:c r="D207" s="23"/>
      <x:c r="E207" s="23"/>
      <x:c r="F207" s="11"/>
      <x:c r="G207" s="11"/>
      <x:c r="H207" s="11"/>
      <x:c r="I207" s="11"/>
      <x:c r="J207" s="11"/>
      <x:c r="K207" s="12" t="str">
        <x:f>IF(COUNTA(A207:J207,L207)=0,"",IF(OR(OR(NOT(ISTEXT(A207)),LEN(TRIM(A207))=0),OR(NOT(ISTEXT(B207)),LEN(TRIM(B207))=0),OR(NOT(ISTEXT(F207)),LEN(TRIM(F207))=0),OR(NOT(ISTEXT(J207)),LEN(TRIM(J207))=0)),"Заповніть код, відділ, підсумок і роль",IF(OR(A207&lt;&gt;TRIM(A207),B207&lt;&gt;TRIM(B207),ISNUMBER(FIND("*",A207)),ISNUMBER(FIND("?",A207)),ISNUMBER(FIND("~",A207)),ISNUMBER(FIND("*",B207)),ISNUMBER(FIND("?",B207)),ISNUMBER(FIND("~",B207))),"Перевірте код і відділ",IF(COUNTIF($A$7:$A$806,"="&amp;A207)&gt;1,"Код повторюється",IF(COUNTIFS('Налаштування'!$I$7:$I$18,"="&amp;B207,'Налаштування'!$J$7:$J$18,"Готово")&lt;&gt;1,"Перевірте відділ",IF(NOT(OR(C207="Тижневий",C207="Місячний")),"Оберіть тип",IF(OR(NOT(ISNUMBER(D207)),NOT(ISNUMBER(E207))),"Вкажіть дати",IF(OR(OR(D207&lt;1,D207&gt;2958465,D207&lt;&gt;INT(D207)),OR(E207&lt;1,E207&gt;2958465,E207&lt;&gt;INT(E207)),D207&gt;E207),"Перевірте дати",IF(OR('Налаштування'!$C$4&lt;&gt;"Готово",E207&lt;DATE('Налаштування'!$B$4,1,1),D207&gt;DATE('Налаштування'!$B$4,12,31)),"Перевірте рік",IF(OR(AND(C207="Тижневий",E207-D207&lt;&gt;6),AND(C207="Місячний",OR(YEAR(D207)&lt;&gt;'Налаштування'!$B$4,DAY(D207)&lt;&gt;1,E207&lt;&gt;DATE(YEAR(D207),MONTH(D207)+1,0)))),"Перевірте період",IF(COUNTIFS($B$7:$B$806,"="&amp;B207,$C$7:$C$806,C207,$D$7:$D$806,"&lt;="&amp;E207,$E$7:$E$806,"&gt;="&amp;D207)&gt;1,"Періоди перетинаються","Поля заповнені")))))))))))</x:f>
      </x:c>
      <x:c r="L207" s="11"/>
    </x:row>
    <x:row r="208" ht="40" customHeight="1">
      <x:c r="A208" s="11"/>
      <x:c r="B208" s="11"/>
      <x:c r="C208" s="11"/>
      <x:c r="D208" s="23"/>
      <x:c r="E208" s="23"/>
      <x:c r="F208" s="11"/>
      <x:c r="G208" s="11"/>
      <x:c r="H208" s="11"/>
      <x:c r="I208" s="11"/>
      <x:c r="J208" s="11"/>
      <x:c r="K208" s="12" t="str">
        <x:f>IF(COUNTA(A208:J208,L208)=0,"",IF(OR(OR(NOT(ISTEXT(A208)),LEN(TRIM(A208))=0),OR(NOT(ISTEXT(B208)),LEN(TRIM(B208))=0),OR(NOT(ISTEXT(F208)),LEN(TRIM(F208))=0),OR(NOT(ISTEXT(J208)),LEN(TRIM(J208))=0)),"Заповніть код, відділ, підсумок і роль",IF(OR(A208&lt;&gt;TRIM(A208),B208&lt;&gt;TRIM(B208),ISNUMBER(FIND("*",A208)),ISNUMBER(FIND("?",A208)),ISNUMBER(FIND("~",A208)),ISNUMBER(FIND("*",B208)),ISNUMBER(FIND("?",B208)),ISNUMBER(FIND("~",B208))),"Перевірте код і відділ",IF(COUNTIF($A$7:$A$806,"="&amp;A208)&gt;1,"Код повторюється",IF(COUNTIFS('Налаштування'!$I$7:$I$18,"="&amp;B208,'Налаштування'!$J$7:$J$18,"Готово")&lt;&gt;1,"Перевірте відділ",IF(NOT(OR(C208="Тижневий",C208="Місячний")),"Оберіть тип",IF(OR(NOT(ISNUMBER(D208)),NOT(ISNUMBER(E208))),"Вкажіть дати",IF(OR(OR(D208&lt;1,D208&gt;2958465,D208&lt;&gt;INT(D208)),OR(E208&lt;1,E208&gt;2958465,E208&lt;&gt;INT(E208)),D208&gt;E208),"Перевірте дати",IF(OR('Налаштування'!$C$4&lt;&gt;"Готово",E208&lt;DATE('Налаштування'!$B$4,1,1),D208&gt;DATE('Налаштування'!$B$4,12,31)),"Перевірте рік",IF(OR(AND(C208="Тижневий",E208-D208&lt;&gt;6),AND(C208="Місячний",OR(YEAR(D208)&lt;&gt;'Налаштування'!$B$4,DAY(D208)&lt;&gt;1,E208&lt;&gt;DATE(YEAR(D208),MONTH(D208)+1,0)))),"Перевірте період",IF(COUNTIFS($B$7:$B$806,"="&amp;B208,$C$7:$C$806,C208,$D$7:$D$806,"&lt;="&amp;E208,$E$7:$E$806,"&gt;="&amp;D208)&gt;1,"Періоди перетинаються","Поля заповнені")))))))))))</x:f>
      </x:c>
      <x:c r="L208" s="11"/>
    </x:row>
    <x:row r="209" ht="40" customHeight="1">
      <x:c r="A209" s="11"/>
      <x:c r="B209" s="11"/>
      <x:c r="C209" s="11"/>
      <x:c r="D209" s="23"/>
      <x:c r="E209" s="23"/>
      <x:c r="F209" s="11"/>
      <x:c r="G209" s="11"/>
      <x:c r="H209" s="11"/>
      <x:c r="I209" s="11"/>
      <x:c r="J209" s="11"/>
      <x:c r="K209" s="12" t="str">
        <x:f>IF(COUNTA(A209:J209,L209)=0,"",IF(OR(OR(NOT(ISTEXT(A209)),LEN(TRIM(A209))=0),OR(NOT(ISTEXT(B209)),LEN(TRIM(B209))=0),OR(NOT(ISTEXT(F209)),LEN(TRIM(F209))=0),OR(NOT(ISTEXT(J209)),LEN(TRIM(J209))=0)),"Заповніть код, відділ, підсумок і роль",IF(OR(A209&lt;&gt;TRIM(A209),B209&lt;&gt;TRIM(B209),ISNUMBER(FIND("*",A209)),ISNUMBER(FIND("?",A209)),ISNUMBER(FIND("~",A209)),ISNUMBER(FIND("*",B209)),ISNUMBER(FIND("?",B209)),ISNUMBER(FIND("~",B209))),"Перевірте код і відділ",IF(COUNTIF($A$7:$A$806,"="&amp;A209)&gt;1,"Код повторюється",IF(COUNTIFS('Налаштування'!$I$7:$I$18,"="&amp;B209,'Налаштування'!$J$7:$J$18,"Готово")&lt;&gt;1,"Перевірте відділ",IF(NOT(OR(C209="Тижневий",C209="Місячний")),"Оберіть тип",IF(OR(NOT(ISNUMBER(D209)),NOT(ISNUMBER(E209))),"Вкажіть дати",IF(OR(OR(D209&lt;1,D209&gt;2958465,D209&lt;&gt;INT(D209)),OR(E209&lt;1,E209&gt;2958465,E209&lt;&gt;INT(E209)),D209&gt;E209),"Перевірте дати",IF(OR('Налаштування'!$C$4&lt;&gt;"Готово",E209&lt;DATE('Налаштування'!$B$4,1,1),D209&gt;DATE('Налаштування'!$B$4,12,31)),"Перевірте рік",IF(OR(AND(C209="Тижневий",E209-D209&lt;&gt;6),AND(C209="Місячний",OR(YEAR(D209)&lt;&gt;'Налаштування'!$B$4,DAY(D209)&lt;&gt;1,E209&lt;&gt;DATE(YEAR(D209),MONTH(D209)+1,0)))),"Перевірте період",IF(COUNTIFS($B$7:$B$806,"="&amp;B209,$C$7:$C$806,C209,$D$7:$D$806,"&lt;="&amp;E209,$E$7:$E$806,"&gt;="&amp;D209)&gt;1,"Періоди перетинаються","Поля заповнені")))))))))))</x:f>
      </x:c>
      <x:c r="L209" s="11"/>
    </x:row>
    <x:row r="210" ht="40" customHeight="1">
      <x:c r="A210" s="11"/>
      <x:c r="B210" s="11"/>
      <x:c r="C210" s="11"/>
      <x:c r="D210" s="23"/>
      <x:c r="E210" s="23"/>
      <x:c r="F210" s="11"/>
      <x:c r="G210" s="11"/>
      <x:c r="H210" s="11"/>
      <x:c r="I210" s="11"/>
      <x:c r="J210" s="11"/>
      <x:c r="K210" s="12" t="str">
        <x:f>IF(COUNTA(A210:J210,L210)=0,"",IF(OR(OR(NOT(ISTEXT(A210)),LEN(TRIM(A210))=0),OR(NOT(ISTEXT(B210)),LEN(TRIM(B210))=0),OR(NOT(ISTEXT(F210)),LEN(TRIM(F210))=0),OR(NOT(ISTEXT(J210)),LEN(TRIM(J210))=0)),"Заповніть код, відділ, підсумок і роль",IF(OR(A210&lt;&gt;TRIM(A210),B210&lt;&gt;TRIM(B210),ISNUMBER(FIND("*",A210)),ISNUMBER(FIND("?",A210)),ISNUMBER(FIND("~",A210)),ISNUMBER(FIND("*",B210)),ISNUMBER(FIND("?",B210)),ISNUMBER(FIND("~",B210))),"Перевірте код і відділ",IF(COUNTIF($A$7:$A$806,"="&amp;A210)&gt;1,"Код повторюється",IF(COUNTIFS('Налаштування'!$I$7:$I$18,"="&amp;B210,'Налаштування'!$J$7:$J$18,"Готово")&lt;&gt;1,"Перевірте відділ",IF(NOT(OR(C210="Тижневий",C210="Місячний")),"Оберіть тип",IF(OR(NOT(ISNUMBER(D210)),NOT(ISNUMBER(E210))),"Вкажіть дати",IF(OR(OR(D210&lt;1,D210&gt;2958465,D210&lt;&gt;INT(D210)),OR(E210&lt;1,E210&gt;2958465,E210&lt;&gt;INT(E210)),D210&gt;E210),"Перевірте дати",IF(OR('Налаштування'!$C$4&lt;&gt;"Готово",E210&lt;DATE('Налаштування'!$B$4,1,1),D210&gt;DATE('Налаштування'!$B$4,12,31)),"Перевірте рік",IF(OR(AND(C210="Тижневий",E210-D210&lt;&gt;6),AND(C210="Місячний",OR(YEAR(D210)&lt;&gt;'Налаштування'!$B$4,DAY(D210)&lt;&gt;1,E210&lt;&gt;DATE(YEAR(D210),MONTH(D210)+1,0)))),"Перевірте період",IF(COUNTIFS($B$7:$B$806,"="&amp;B210,$C$7:$C$806,C210,$D$7:$D$806,"&lt;="&amp;E210,$E$7:$E$806,"&gt;="&amp;D210)&gt;1,"Періоди перетинаються","Поля заповнені")))))))))))</x:f>
      </x:c>
      <x:c r="L210" s="11"/>
    </x:row>
    <x:row r="211" ht="40" customHeight="1">
      <x:c r="A211" s="11"/>
      <x:c r="B211" s="11"/>
      <x:c r="C211" s="11"/>
      <x:c r="D211" s="23"/>
      <x:c r="E211" s="23"/>
      <x:c r="F211" s="11"/>
      <x:c r="G211" s="11"/>
      <x:c r="H211" s="11"/>
      <x:c r="I211" s="11"/>
      <x:c r="J211" s="11"/>
      <x:c r="K211" s="12" t="str">
        <x:f>IF(COUNTA(A211:J211,L211)=0,"",IF(OR(OR(NOT(ISTEXT(A211)),LEN(TRIM(A211))=0),OR(NOT(ISTEXT(B211)),LEN(TRIM(B211))=0),OR(NOT(ISTEXT(F211)),LEN(TRIM(F211))=0),OR(NOT(ISTEXT(J211)),LEN(TRIM(J211))=0)),"Заповніть код, відділ, підсумок і роль",IF(OR(A211&lt;&gt;TRIM(A211),B211&lt;&gt;TRIM(B211),ISNUMBER(FIND("*",A211)),ISNUMBER(FIND("?",A211)),ISNUMBER(FIND("~",A211)),ISNUMBER(FIND("*",B211)),ISNUMBER(FIND("?",B211)),ISNUMBER(FIND("~",B211))),"Перевірте код і відділ",IF(COUNTIF($A$7:$A$806,"="&amp;A211)&gt;1,"Код повторюється",IF(COUNTIFS('Налаштування'!$I$7:$I$18,"="&amp;B211,'Налаштування'!$J$7:$J$18,"Готово")&lt;&gt;1,"Перевірте відділ",IF(NOT(OR(C211="Тижневий",C211="Місячний")),"Оберіть тип",IF(OR(NOT(ISNUMBER(D211)),NOT(ISNUMBER(E211))),"Вкажіть дати",IF(OR(OR(D211&lt;1,D211&gt;2958465,D211&lt;&gt;INT(D211)),OR(E211&lt;1,E211&gt;2958465,E211&lt;&gt;INT(E211)),D211&gt;E211),"Перевірте дати",IF(OR('Налаштування'!$C$4&lt;&gt;"Готово",E211&lt;DATE('Налаштування'!$B$4,1,1),D211&gt;DATE('Налаштування'!$B$4,12,31)),"Перевірте рік",IF(OR(AND(C211="Тижневий",E211-D211&lt;&gt;6),AND(C211="Місячний",OR(YEAR(D211)&lt;&gt;'Налаштування'!$B$4,DAY(D211)&lt;&gt;1,E211&lt;&gt;DATE(YEAR(D211),MONTH(D211)+1,0)))),"Перевірте період",IF(COUNTIFS($B$7:$B$806,"="&amp;B211,$C$7:$C$806,C211,$D$7:$D$806,"&lt;="&amp;E211,$E$7:$E$806,"&gt;="&amp;D211)&gt;1,"Періоди перетинаються","Поля заповнені")))))))))))</x:f>
      </x:c>
      <x:c r="L211" s="11"/>
    </x:row>
    <x:row r="212" ht="40" customHeight="1">
      <x:c r="A212" s="11"/>
      <x:c r="B212" s="11"/>
      <x:c r="C212" s="11"/>
      <x:c r="D212" s="23"/>
      <x:c r="E212" s="23"/>
      <x:c r="F212" s="11"/>
      <x:c r="G212" s="11"/>
      <x:c r="H212" s="11"/>
      <x:c r="I212" s="11"/>
      <x:c r="J212" s="11"/>
      <x:c r="K212" s="12" t="str">
        <x:f>IF(COUNTA(A212:J212,L212)=0,"",IF(OR(OR(NOT(ISTEXT(A212)),LEN(TRIM(A212))=0),OR(NOT(ISTEXT(B212)),LEN(TRIM(B212))=0),OR(NOT(ISTEXT(F212)),LEN(TRIM(F212))=0),OR(NOT(ISTEXT(J212)),LEN(TRIM(J212))=0)),"Заповніть код, відділ, підсумок і роль",IF(OR(A212&lt;&gt;TRIM(A212),B212&lt;&gt;TRIM(B212),ISNUMBER(FIND("*",A212)),ISNUMBER(FIND("?",A212)),ISNUMBER(FIND("~",A212)),ISNUMBER(FIND("*",B212)),ISNUMBER(FIND("?",B212)),ISNUMBER(FIND("~",B212))),"Перевірте код і відділ",IF(COUNTIF($A$7:$A$806,"="&amp;A212)&gt;1,"Код повторюється",IF(COUNTIFS('Налаштування'!$I$7:$I$18,"="&amp;B212,'Налаштування'!$J$7:$J$18,"Готово")&lt;&gt;1,"Перевірте відділ",IF(NOT(OR(C212="Тижневий",C212="Місячний")),"Оберіть тип",IF(OR(NOT(ISNUMBER(D212)),NOT(ISNUMBER(E212))),"Вкажіть дати",IF(OR(OR(D212&lt;1,D212&gt;2958465,D212&lt;&gt;INT(D212)),OR(E212&lt;1,E212&gt;2958465,E212&lt;&gt;INT(E212)),D212&gt;E212),"Перевірте дати",IF(OR('Налаштування'!$C$4&lt;&gt;"Готово",E212&lt;DATE('Налаштування'!$B$4,1,1),D212&gt;DATE('Налаштування'!$B$4,12,31)),"Перевірте рік",IF(OR(AND(C212="Тижневий",E212-D212&lt;&gt;6),AND(C212="Місячний",OR(YEAR(D212)&lt;&gt;'Налаштування'!$B$4,DAY(D212)&lt;&gt;1,E212&lt;&gt;DATE(YEAR(D212),MONTH(D212)+1,0)))),"Перевірте період",IF(COUNTIFS($B$7:$B$806,"="&amp;B212,$C$7:$C$806,C212,$D$7:$D$806,"&lt;="&amp;E212,$E$7:$E$806,"&gt;="&amp;D212)&gt;1,"Періоди перетинаються","Поля заповнені")))))))))))</x:f>
      </x:c>
      <x:c r="L212" s="11"/>
    </x:row>
    <x:row r="213" ht="40" customHeight="1">
      <x:c r="A213" s="11"/>
      <x:c r="B213" s="11"/>
      <x:c r="C213" s="11"/>
      <x:c r="D213" s="23"/>
      <x:c r="E213" s="23"/>
      <x:c r="F213" s="11"/>
      <x:c r="G213" s="11"/>
      <x:c r="H213" s="11"/>
      <x:c r="I213" s="11"/>
      <x:c r="J213" s="11"/>
      <x:c r="K213" s="12" t="str">
        <x:f>IF(COUNTA(A213:J213,L213)=0,"",IF(OR(OR(NOT(ISTEXT(A213)),LEN(TRIM(A213))=0),OR(NOT(ISTEXT(B213)),LEN(TRIM(B213))=0),OR(NOT(ISTEXT(F213)),LEN(TRIM(F213))=0),OR(NOT(ISTEXT(J213)),LEN(TRIM(J213))=0)),"Заповніть код, відділ, підсумок і роль",IF(OR(A213&lt;&gt;TRIM(A213),B213&lt;&gt;TRIM(B213),ISNUMBER(FIND("*",A213)),ISNUMBER(FIND("?",A213)),ISNUMBER(FIND("~",A213)),ISNUMBER(FIND("*",B213)),ISNUMBER(FIND("?",B213)),ISNUMBER(FIND("~",B213))),"Перевірте код і відділ",IF(COUNTIF($A$7:$A$806,"="&amp;A213)&gt;1,"Код повторюється",IF(COUNTIFS('Налаштування'!$I$7:$I$18,"="&amp;B213,'Налаштування'!$J$7:$J$18,"Готово")&lt;&gt;1,"Перевірте відділ",IF(NOT(OR(C213="Тижневий",C213="Місячний")),"Оберіть тип",IF(OR(NOT(ISNUMBER(D213)),NOT(ISNUMBER(E213))),"Вкажіть дати",IF(OR(OR(D213&lt;1,D213&gt;2958465,D213&lt;&gt;INT(D213)),OR(E213&lt;1,E213&gt;2958465,E213&lt;&gt;INT(E213)),D213&gt;E213),"Перевірте дати",IF(OR('Налаштування'!$C$4&lt;&gt;"Готово",E213&lt;DATE('Налаштування'!$B$4,1,1),D213&gt;DATE('Налаштування'!$B$4,12,31)),"Перевірте рік",IF(OR(AND(C213="Тижневий",E213-D213&lt;&gt;6),AND(C213="Місячний",OR(YEAR(D213)&lt;&gt;'Налаштування'!$B$4,DAY(D213)&lt;&gt;1,E213&lt;&gt;DATE(YEAR(D213),MONTH(D213)+1,0)))),"Перевірте період",IF(COUNTIFS($B$7:$B$806,"="&amp;B213,$C$7:$C$806,C213,$D$7:$D$806,"&lt;="&amp;E213,$E$7:$E$806,"&gt;="&amp;D213)&gt;1,"Періоди перетинаються","Поля заповнені")))))))))))</x:f>
      </x:c>
      <x:c r="L213" s="11"/>
    </x:row>
    <x:row r="214" ht="40" customHeight="1">
      <x:c r="A214" s="11"/>
      <x:c r="B214" s="11"/>
      <x:c r="C214" s="11"/>
      <x:c r="D214" s="23"/>
      <x:c r="E214" s="23"/>
      <x:c r="F214" s="11"/>
      <x:c r="G214" s="11"/>
      <x:c r="H214" s="11"/>
      <x:c r="I214" s="11"/>
      <x:c r="J214" s="11"/>
      <x:c r="K214" s="12" t="str">
        <x:f>IF(COUNTA(A214:J214,L214)=0,"",IF(OR(OR(NOT(ISTEXT(A214)),LEN(TRIM(A214))=0),OR(NOT(ISTEXT(B214)),LEN(TRIM(B214))=0),OR(NOT(ISTEXT(F214)),LEN(TRIM(F214))=0),OR(NOT(ISTEXT(J214)),LEN(TRIM(J214))=0)),"Заповніть код, відділ, підсумок і роль",IF(OR(A214&lt;&gt;TRIM(A214),B214&lt;&gt;TRIM(B214),ISNUMBER(FIND("*",A214)),ISNUMBER(FIND("?",A214)),ISNUMBER(FIND("~",A214)),ISNUMBER(FIND("*",B214)),ISNUMBER(FIND("?",B214)),ISNUMBER(FIND("~",B214))),"Перевірте код і відділ",IF(COUNTIF($A$7:$A$806,"="&amp;A214)&gt;1,"Код повторюється",IF(COUNTIFS('Налаштування'!$I$7:$I$18,"="&amp;B214,'Налаштування'!$J$7:$J$18,"Готово")&lt;&gt;1,"Перевірте відділ",IF(NOT(OR(C214="Тижневий",C214="Місячний")),"Оберіть тип",IF(OR(NOT(ISNUMBER(D214)),NOT(ISNUMBER(E214))),"Вкажіть дати",IF(OR(OR(D214&lt;1,D214&gt;2958465,D214&lt;&gt;INT(D214)),OR(E214&lt;1,E214&gt;2958465,E214&lt;&gt;INT(E214)),D214&gt;E214),"Перевірте дати",IF(OR('Налаштування'!$C$4&lt;&gt;"Готово",E214&lt;DATE('Налаштування'!$B$4,1,1),D214&gt;DATE('Налаштування'!$B$4,12,31)),"Перевірте рік",IF(OR(AND(C214="Тижневий",E214-D214&lt;&gt;6),AND(C214="Місячний",OR(YEAR(D214)&lt;&gt;'Налаштування'!$B$4,DAY(D214)&lt;&gt;1,E214&lt;&gt;DATE(YEAR(D214),MONTH(D214)+1,0)))),"Перевірте період",IF(COUNTIFS($B$7:$B$806,"="&amp;B214,$C$7:$C$806,C214,$D$7:$D$806,"&lt;="&amp;E214,$E$7:$E$806,"&gt;="&amp;D214)&gt;1,"Періоди перетинаються","Поля заповнені")))))))))))</x:f>
      </x:c>
      <x:c r="L214" s="11"/>
    </x:row>
    <x:row r="215" ht="40" customHeight="1">
      <x:c r="A215" s="11"/>
      <x:c r="B215" s="11"/>
      <x:c r="C215" s="11"/>
      <x:c r="D215" s="23"/>
      <x:c r="E215" s="23"/>
      <x:c r="F215" s="11"/>
      <x:c r="G215" s="11"/>
      <x:c r="H215" s="11"/>
      <x:c r="I215" s="11"/>
      <x:c r="J215" s="11"/>
      <x:c r="K215" s="12" t="str">
        <x:f>IF(COUNTA(A215:J215,L215)=0,"",IF(OR(OR(NOT(ISTEXT(A215)),LEN(TRIM(A215))=0),OR(NOT(ISTEXT(B215)),LEN(TRIM(B215))=0),OR(NOT(ISTEXT(F215)),LEN(TRIM(F215))=0),OR(NOT(ISTEXT(J215)),LEN(TRIM(J215))=0)),"Заповніть код, відділ, підсумок і роль",IF(OR(A215&lt;&gt;TRIM(A215),B215&lt;&gt;TRIM(B215),ISNUMBER(FIND("*",A215)),ISNUMBER(FIND("?",A215)),ISNUMBER(FIND("~",A215)),ISNUMBER(FIND("*",B215)),ISNUMBER(FIND("?",B215)),ISNUMBER(FIND("~",B215))),"Перевірте код і відділ",IF(COUNTIF($A$7:$A$806,"="&amp;A215)&gt;1,"Код повторюється",IF(COUNTIFS('Налаштування'!$I$7:$I$18,"="&amp;B215,'Налаштування'!$J$7:$J$18,"Готово")&lt;&gt;1,"Перевірте відділ",IF(NOT(OR(C215="Тижневий",C215="Місячний")),"Оберіть тип",IF(OR(NOT(ISNUMBER(D215)),NOT(ISNUMBER(E215))),"Вкажіть дати",IF(OR(OR(D215&lt;1,D215&gt;2958465,D215&lt;&gt;INT(D215)),OR(E215&lt;1,E215&gt;2958465,E215&lt;&gt;INT(E215)),D215&gt;E215),"Перевірте дати",IF(OR('Налаштування'!$C$4&lt;&gt;"Готово",E215&lt;DATE('Налаштування'!$B$4,1,1),D215&gt;DATE('Налаштування'!$B$4,12,31)),"Перевірте рік",IF(OR(AND(C215="Тижневий",E215-D215&lt;&gt;6),AND(C215="Місячний",OR(YEAR(D215)&lt;&gt;'Налаштування'!$B$4,DAY(D215)&lt;&gt;1,E215&lt;&gt;DATE(YEAR(D215),MONTH(D215)+1,0)))),"Перевірте період",IF(COUNTIFS($B$7:$B$806,"="&amp;B215,$C$7:$C$806,C215,$D$7:$D$806,"&lt;="&amp;E215,$E$7:$E$806,"&gt;="&amp;D215)&gt;1,"Періоди перетинаються","Поля заповнені")))))))))))</x:f>
      </x:c>
      <x:c r="L215" s="11"/>
    </x:row>
    <x:row r="216" ht="40" customHeight="1">
      <x:c r="A216" s="11"/>
      <x:c r="B216" s="11"/>
      <x:c r="C216" s="11"/>
      <x:c r="D216" s="23"/>
      <x:c r="E216" s="23"/>
      <x:c r="F216" s="11"/>
      <x:c r="G216" s="11"/>
      <x:c r="H216" s="11"/>
      <x:c r="I216" s="11"/>
      <x:c r="J216" s="11"/>
      <x:c r="K216" s="12" t="str">
        <x:f>IF(COUNTA(A216:J216,L216)=0,"",IF(OR(OR(NOT(ISTEXT(A216)),LEN(TRIM(A216))=0),OR(NOT(ISTEXT(B216)),LEN(TRIM(B216))=0),OR(NOT(ISTEXT(F216)),LEN(TRIM(F216))=0),OR(NOT(ISTEXT(J216)),LEN(TRIM(J216))=0)),"Заповніть код, відділ, підсумок і роль",IF(OR(A216&lt;&gt;TRIM(A216),B216&lt;&gt;TRIM(B216),ISNUMBER(FIND("*",A216)),ISNUMBER(FIND("?",A216)),ISNUMBER(FIND("~",A216)),ISNUMBER(FIND("*",B216)),ISNUMBER(FIND("?",B216)),ISNUMBER(FIND("~",B216))),"Перевірте код і відділ",IF(COUNTIF($A$7:$A$806,"="&amp;A216)&gt;1,"Код повторюється",IF(COUNTIFS('Налаштування'!$I$7:$I$18,"="&amp;B216,'Налаштування'!$J$7:$J$18,"Готово")&lt;&gt;1,"Перевірте відділ",IF(NOT(OR(C216="Тижневий",C216="Місячний")),"Оберіть тип",IF(OR(NOT(ISNUMBER(D216)),NOT(ISNUMBER(E216))),"Вкажіть дати",IF(OR(OR(D216&lt;1,D216&gt;2958465,D216&lt;&gt;INT(D216)),OR(E216&lt;1,E216&gt;2958465,E216&lt;&gt;INT(E216)),D216&gt;E216),"Перевірте дати",IF(OR('Налаштування'!$C$4&lt;&gt;"Готово",E216&lt;DATE('Налаштування'!$B$4,1,1),D216&gt;DATE('Налаштування'!$B$4,12,31)),"Перевірте рік",IF(OR(AND(C216="Тижневий",E216-D216&lt;&gt;6),AND(C216="Місячний",OR(YEAR(D216)&lt;&gt;'Налаштування'!$B$4,DAY(D216)&lt;&gt;1,E216&lt;&gt;DATE(YEAR(D216),MONTH(D216)+1,0)))),"Перевірте період",IF(COUNTIFS($B$7:$B$806,"="&amp;B216,$C$7:$C$806,C216,$D$7:$D$806,"&lt;="&amp;E216,$E$7:$E$806,"&gt;="&amp;D216)&gt;1,"Періоди перетинаються","Поля заповнені")))))))))))</x:f>
      </x:c>
      <x:c r="L216" s="11"/>
    </x:row>
    <x:row r="217" ht="40" customHeight="1">
      <x:c r="A217" s="11"/>
      <x:c r="B217" s="11"/>
      <x:c r="C217" s="11"/>
      <x:c r="D217" s="23"/>
      <x:c r="E217" s="23"/>
      <x:c r="F217" s="11"/>
      <x:c r="G217" s="11"/>
      <x:c r="H217" s="11"/>
      <x:c r="I217" s="11"/>
      <x:c r="J217" s="11"/>
      <x:c r="K217" s="12" t="str">
        <x:f>IF(COUNTA(A217:J217,L217)=0,"",IF(OR(OR(NOT(ISTEXT(A217)),LEN(TRIM(A217))=0),OR(NOT(ISTEXT(B217)),LEN(TRIM(B217))=0),OR(NOT(ISTEXT(F217)),LEN(TRIM(F217))=0),OR(NOT(ISTEXT(J217)),LEN(TRIM(J217))=0)),"Заповніть код, відділ, підсумок і роль",IF(OR(A217&lt;&gt;TRIM(A217),B217&lt;&gt;TRIM(B217),ISNUMBER(FIND("*",A217)),ISNUMBER(FIND("?",A217)),ISNUMBER(FIND("~",A217)),ISNUMBER(FIND("*",B217)),ISNUMBER(FIND("?",B217)),ISNUMBER(FIND("~",B217))),"Перевірте код і відділ",IF(COUNTIF($A$7:$A$806,"="&amp;A217)&gt;1,"Код повторюється",IF(COUNTIFS('Налаштування'!$I$7:$I$18,"="&amp;B217,'Налаштування'!$J$7:$J$18,"Готово")&lt;&gt;1,"Перевірте відділ",IF(NOT(OR(C217="Тижневий",C217="Місячний")),"Оберіть тип",IF(OR(NOT(ISNUMBER(D217)),NOT(ISNUMBER(E217))),"Вкажіть дати",IF(OR(OR(D217&lt;1,D217&gt;2958465,D217&lt;&gt;INT(D217)),OR(E217&lt;1,E217&gt;2958465,E217&lt;&gt;INT(E217)),D217&gt;E217),"Перевірте дати",IF(OR('Налаштування'!$C$4&lt;&gt;"Готово",E217&lt;DATE('Налаштування'!$B$4,1,1),D217&gt;DATE('Налаштування'!$B$4,12,31)),"Перевірте рік",IF(OR(AND(C217="Тижневий",E217-D217&lt;&gt;6),AND(C217="Місячний",OR(YEAR(D217)&lt;&gt;'Налаштування'!$B$4,DAY(D217)&lt;&gt;1,E217&lt;&gt;DATE(YEAR(D217),MONTH(D217)+1,0)))),"Перевірте період",IF(COUNTIFS($B$7:$B$806,"="&amp;B217,$C$7:$C$806,C217,$D$7:$D$806,"&lt;="&amp;E217,$E$7:$E$806,"&gt;="&amp;D217)&gt;1,"Періоди перетинаються","Поля заповнені")))))))))))</x:f>
      </x:c>
      <x:c r="L217" s="11"/>
    </x:row>
    <x:row r="218" ht="40" customHeight="1">
      <x:c r="A218" s="11"/>
      <x:c r="B218" s="11"/>
      <x:c r="C218" s="11"/>
      <x:c r="D218" s="23"/>
      <x:c r="E218" s="23"/>
      <x:c r="F218" s="11"/>
      <x:c r="G218" s="11"/>
      <x:c r="H218" s="11"/>
      <x:c r="I218" s="11"/>
      <x:c r="J218" s="11"/>
      <x:c r="K218" s="12" t="str">
        <x:f>IF(COUNTA(A218:J218,L218)=0,"",IF(OR(OR(NOT(ISTEXT(A218)),LEN(TRIM(A218))=0),OR(NOT(ISTEXT(B218)),LEN(TRIM(B218))=0),OR(NOT(ISTEXT(F218)),LEN(TRIM(F218))=0),OR(NOT(ISTEXT(J218)),LEN(TRIM(J218))=0)),"Заповніть код, відділ, підсумок і роль",IF(OR(A218&lt;&gt;TRIM(A218),B218&lt;&gt;TRIM(B218),ISNUMBER(FIND("*",A218)),ISNUMBER(FIND("?",A218)),ISNUMBER(FIND("~",A218)),ISNUMBER(FIND("*",B218)),ISNUMBER(FIND("?",B218)),ISNUMBER(FIND("~",B218))),"Перевірте код і відділ",IF(COUNTIF($A$7:$A$806,"="&amp;A218)&gt;1,"Код повторюється",IF(COUNTIFS('Налаштування'!$I$7:$I$18,"="&amp;B218,'Налаштування'!$J$7:$J$18,"Готово")&lt;&gt;1,"Перевірте відділ",IF(NOT(OR(C218="Тижневий",C218="Місячний")),"Оберіть тип",IF(OR(NOT(ISNUMBER(D218)),NOT(ISNUMBER(E218))),"Вкажіть дати",IF(OR(OR(D218&lt;1,D218&gt;2958465,D218&lt;&gt;INT(D218)),OR(E218&lt;1,E218&gt;2958465,E218&lt;&gt;INT(E218)),D218&gt;E218),"Перевірте дати",IF(OR('Налаштування'!$C$4&lt;&gt;"Готово",E218&lt;DATE('Налаштування'!$B$4,1,1),D218&gt;DATE('Налаштування'!$B$4,12,31)),"Перевірте рік",IF(OR(AND(C218="Тижневий",E218-D218&lt;&gt;6),AND(C218="Місячний",OR(YEAR(D218)&lt;&gt;'Налаштування'!$B$4,DAY(D218)&lt;&gt;1,E218&lt;&gt;DATE(YEAR(D218),MONTH(D218)+1,0)))),"Перевірте період",IF(COUNTIFS($B$7:$B$806,"="&amp;B218,$C$7:$C$806,C218,$D$7:$D$806,"&lt;="&amp;E218,$E$7:$E$806,"&gt;="&amp;D218)&gt;1,"Періоди перетинаються","Поля заповнені")))))))))))</x:f>
      </x:c>
      <x:c r="L218" s="11"/>
    </x:row>
    <x:row r="219" ht="40" customHeight="1">
      <x:c r="A219" s="11"/>
      <x:c r="B219" s="11"/>
      <x:c r="C219" s="11"/>
      <x:c r="D219" s="23"/>
      <x:c r="E219" s="23"/>
      <x:c r="F219" s="11"/>
      <x:c r="G219" s="11"/>
      <x:c r="H219" s="11"/>
      <x:c r="I219" s="11"/>
      <x:c r="J219" s="11"/>
      <x:c r="K219" s="12" t="str">
        <x:f>IF(COUNTA(A219:J219,L219)=0,"",IF(OR(OR(NOT(ISTEXT(A219)),LEN(TRIM(A219))=0),OR(NOT(ISTEXT(B219)),LEN(TRIM(B219))=0),OR(NOT(ISTEXT(F219)),LEN(TRIM(F219))=0),OR(NOT(ISTEXT(J219)),LEN(TRIM(J219))=0)),"Заповніть код, відділ, підсумок і роль",IF(OR(A219&lt;&gt;TRIM(A219),B219&lt;&gt;TRIM(B219),ISNUMBER(FIND("*",A219)),ISNUMBER(FIND("?",A219)),ISNUMBER(FIND("~",A219)),ISNUMBER(FIND("*",B219)),ISNUMBER(FIND("?",B219)),ISNUMBER(FIND("~",B219))),"Перевірте код і відділ",IF(COUNTIF($A$7:$A$806,"="&amp;A219)&gt;1,"Код повторюється",IF(COUNTIFS('Налаштування'!$I$7:$I$18,"="&amp;B219,'Налаштування'!$J$7:$J$18,"Готово")&lt;&gt;1,"Перевірте відділ",IF(NOT(OR(C219="Тижневий",C219="Місячний")),"Оберіть тип",IF(OR(NOT(ISNUMBER(D219)),NOT(ISNUMBER(E219))),"Вкажіть дати",IF(OR(OR(D219&lt;1,D219&gt;2958465,D219&lt;&gt;INT(D219)),OR(E219&lt;1,E219&gt;2958465,E219&lt;&gt;INT(E219)),D219&gt;E219),"Перевірте дати",IF(OR('Налаштування'!$C$4&lt;&gt;"Готово",E219&lt;DATE('Налаштування'!$B$4,1,1),D219&gt;DATE('Налаштування'!$B$4,12,31)),"Перевірте рік",IF(OR(AND(C219="Тижневий",E219-D219&lt;&gt;6),AND(C219="Місячний",OR(YEAR(D219)&lt;&gt;'Налаштування'!$B$4,DAY(D219)&lt;&gt;1,E219&lt;&gt;DATE(YEAR(D219),MONTH(D219)+1,0)))),"Перевірте період",IF(COUNTIFS($B$7:$B$806,"="&amp;B219,$C$7:$C$806,C219,$D$7:$D$806,"&lt;="&amp;E219,$E$7:$E$806,"&gt;="&amp;D219)&gt;1,"Періоди перетинаються","Поля заповнені")))))))))))</x:f>
      </x:c>
      <x:c r="L219" s="11"/>
    </x:row>
    <x:row r="220" ht="40" customHeight="1">
      <x:c r="A220" s="11"/>
      <x:c r="B220" s="11"/>
      <x:c r="C220" s="11"/>
      <x:c r="D220" s="23"/>
      <x:c r="E220" s="23"/>
      <x:c r="F220" s="11"/>
      <x:c r="G220" s="11"/>
      <x:c r="H220" s="11"/>
      <x:c r="I220" s="11"/>
      <x:c r="J220" s="11"/>
      <x:c r="K220" s="12" t="str">
        <x:f>IF(COUNTA(A220:J220,L220)=0,"",IF(OR(OR(NOT(ISTEXT(A220)),LEN(TRIM(A220))=0),OR(NOT(ISTEXT(B220)),LEN(TRIM(B220))=0),OR(NOT(ISTEXT(F220)),LEN(TRIM(F220))=0),OR(NOT(ISTEXT(J220)),LEN(TRIM(J220))=0)),"Заповніть код, відділ, підсумок і роль",IF(OR(A220&lt;&gt;TRIM(A220),B220&lt;&gt;TRIM(B220),ISNUMBER(FIND("*",A220)),ISNUMBER(FIND("?",A220)),ISNUMBER(FIND("~",A220)),ISNUMBER(FIND("*",B220)),ISNUMBER(FIND("?",B220)),ISNUMBER(FIND("~",B220))),"Перевірте код і відділ",IF(COUNTIF($A$7:$A$806,"="&amp;A220)&gt;1,"Код повторюється",IF(COUNTIFS('Налаштування'!$I$7:$I$18,"="&amp;B220,'Налаштування'!$J$7:$J$18,"Готово")&lt;&gt;1,"Перевірте відділ",IF(NOT(OR(C220="Тижневий",C220="Місячний")),"Оберіть тип",IF(OR(NOT(ISNUMBER(D220)),NOT(ISNUMBER(E220))),"Вкажіть дати",IF(OR(OR(D220&lt;1,D220&gt;2958465,D220&lt;&gt;INT(D220)),OR(E220&lt;1,E220&gt;2958465,E220&lt;&gt;INT(E220)),D220&gt;E220),"Перевірте дати",IF(OR('Налаштування'!$C$4&lt;&gt;"Готово",E220&lt;DATE('Налаштування'!$B$4,1,1),D220&gt;DATE('Налаштування'!$B$4,12,31)),"Перевірте рік",IF(OR(AND(C220="Тижневий",E220-D220&lt;&gt;6),AND(C220="Місячний",OR(YEAR(D220)&lt;&gt;'Налаштування'!$B$4,DAY(D220)&lt;&gt;1,E220&lt;&gt;DATE(YEAR(D220),MONTH(D220)+1,0)))),"Перевірте період",IF(COUNTIFS($B$7:$B$806,"="&amp;B220,$C$7:$C$806,C220,$D$7:$D$806,"&lt;="&amp;E220,$E$7:$E$806,"&gt;="&amp;D220)&gt;1,"Періоди перетинаються","Поля заповнені")))))))))))</x:f>
      </x:c>
      <x:c r="L220" s="11"/>
    </x:row>
    <x:row r="221" ht="40" customHeight="1">
      <x:c r="A221" s="11"/>
      <x:c r="B221" s="11"/>
      <x:c r="C221" s="11"/>
      <x:c r="D221" s="23"/>
      <x:c r="E221" s="23"/>
      <x:c r="F221" s="11"/>
      <x:c r="G221" s="11"/>
      <x:c r="H221" s="11"/>
      <x:c r="I221" s="11"/>
      <x:c r="J221" s="11"/>
      <x:c r="K221" s="12" t="str">
        <x:f>IF(COUNTA(A221:J221,L221)=0,"",IF(OR(OR(NOT(ISTEXT(A221)),LEN(TRIM(A221))=0),OR(NOT(ISTEXT(B221)),LEN(TRIM(B221))=0),OR(NOT(ISTEXT(F221)),LEN(TRIM(F221))=0),OR(NOT(ISTEXT(J221)),LEN(TRIM(J221))=0)),"Заповніть код, відділ, підсумок і роль",IF(OR(A221&lt;&gt;TRIM(A221),B221&lt;&gt;TRIM(B221),ISNUMBER(FIND("*",A221)),ISNUMBER(FIND("?",A221)),ISNUMBER(FIND("~",A221)),ISNUMBER(FIND("*",B221)),ISNUMBER(FIND("?",B221)),ISNUMBER(FIND("~",B221))),"Перевірте код і відділ",IF(COUNTIF($A$7:$A$806,"="&amp;A221)&gt;1,"Код повторюється",IF(COUNTIFS('Налаштування'!$I$7:$I$18,"="&amp;B221,'Налаштування'!$J$7:$J$18,"Готово")&lt;&gt;1,"Перевірте відділ",IF(NOT(OR(C221="Тижневий",C221="Місячний")),"Оберіть тип",IF(OR(NOT(ISNUMBER(D221)),NOT(ISNUMBER(E221))),"Вкажіть дати",IF(OR(OR(D221&lt;1,D221&gt;2958465,D221&lt;&gt;INT(D221)),OR(E221&lt;1,E221&gt;2958465,E221&lt;&gt;INT(E221)),D221&gt;E221),"Перевірте дати",IF(OR('Налаштування'!$C$4&lt;&gt;"Готово",E221&lt;DATE('Налаштування'!$B$4,1,1),D221&gt;DATE('Налаштування'!$B$4,12,31)),"Перевірте рік",IF(OR(AND(C221="Тижневий",E221-D221&lt;&gt;6),AND(C221="Місячний",OR(YEAR(D221)&lt;&gt;'Налаштування'!$B$4,DAY(D221)&lt;&gt;1,E221&lt;&gt;DATE(YEAR(D221),MONTH(D221)+1,0)))),"Перевірте період",IF(COUNTIFS($B$7:$B$806,"="&amp;B221,$C$7:$C$806,C221,$D$7:$D$806,"&lt;="&amp;E221,$E$7:$E$806,"&gt;="&amp;D221)&gt;1,"Періоди перетинаються","Поля заповнені")))))))))))</x:f>
      </x:c>
      <x:c r="L221" s="11"/>
    </x:row>
    <x:row r="222" ht="40" customHeight="1">
      <x:c r="A222" s="11"/>
      <x:c r="B222" s="11"/>
      <x:c r="C222" s="11"/>
      <x:c r="D222" s="23"/>
      <x:c r="E222" s="23"/>
      <x:c r="F222" s="11"/>
      <x:c r="G222" s="11"/>
      <x:c r="H222" s="11"/>
      <x:c r="I222" s="11"/>
      <x:c r="J222" s="11"/>
      <x:c r="K222" s="12" t="str">
        <x:f>IF(COUNTA(A222:J222,L222)=0,"",IF(OR(OR(NOT(ISTEXT(A222)),LEN(TRIM(A222))=0),OR(NOT(ISTEXT(B222)),LEN(TRIM(B222))=0),OR(NOT(ISTEXT(F222)),LEN(TRIM(F222))=0),OR(NOT(ISTEXT(J222)),LEN(TRIM(J222))=0)),"Заповніть код, відділ, підсумок і роль",IF(OR(A222&lt;&gt;TRIM(A222),B222&lt;&gt;TRIM(B222),ISNUMBER(FIND("*",A222)),ISNUMBER(FIND("?",A222)),ISNUMBER(FIND("~",A222)),ISNUMBER(FIND("*",B222)),ISNUMBER(FIND("?",B222)),ISNUMBER(FIND("~",B222))),"Перевірте код і відділ",IF(COUNTIF($A$7:$A$806,"="&amp;A222)&gt;1,"Код повторюється",IF(COUNTIFS('Налаштування'!$I$7:$I$18,"="&amp;B222,'Налаштування'!$J$7:$J$18,"Готово")&lt;&gt;1,"Перевірте відділ",IF(NOT(OR(C222="Тижневий",C222="Місячний")),"Оберіть тип",IF(OR(NOT(ISNUMBER(D222)),NOT(ISNUMBER(E222))),"Вкажіть дати",IF(OR(OR(D222&lt;1,D222&gt;2958465,D222&lt;&gt;INT(D222)),OR(E222&lt;1,E222&gt;2958465,E222&lt;&gt;INT(E222)),D222&gt;E222),"Перевірте дати",IF(OR('Налаштування'!$C$4&lt;&gt;"Готово",E222&lt;DATE('Налаштування'!$B$4,1,1),D222&gt;DATE('Налаштування'!$B$4,12,31)),"Перевірте рік",IF(OR(AND(C222="Тижневий",E222-D222&lt;&gt;6),AND(C222="Місячний",OR(YEAR(D222)&lt;&gt;'Налаштування'!$B$4,DAY(D222)&lt;&gt;1,E222&lt;&gt;DATE(YEAR(D222),MONTH(D222)+1,0)))),"Перевірте період",IF(COUNTIFS($B$7:$B$806,"="&amp;B222,$C$7:$C$806,C222,$D$7:$D$806,"&lt;="&amp;E222,$E$7:$E$806,"&gt;="&amp;D222)&gt;1,"Періоди перетинаються","Поля заповнені")))))))))))</x:f>
      </x:c>
      <x:c r="L222" s="11"/>
    </x:row>
    <x:row r="223" ht="40" customHeight="1">
      <x:c r="A223" s="11"/>
      <x:c r="B223" s="11"/>
      <x:c r="C223" s="11"/>
      <x:c r="D223" s="23"/>
      <x:c r="E223" s="23"/>
      <x:c r="F223" s="11"/>
      <x:c r="G223" s="11"/>
      <x:c r="H223" s="11"/>
      <x:c r="I223" s="11"/>
      <x:c r="J223" s="11"/>
      <x:c r="K223" s="12" t="str">
        <x:f>IF(COUNTA(A223:J223,L223)=0,"",IF(OR(OR(NOT(ISTEXT(A223)),LEN(TRIM(A223))=0),OR(NOT(ISTEXT(B223)),LEN(TRIM(B223))=0),OR(NOT(ISTEXT(F223)),LEN(TRIM(F223))=0),OR(NOT(ISTEXT(J223)),LEN(TRIM(J223))=0)),"Заповніть код, відділ, підсумок і роль",IF(OR(A223&lt;&gt;TRIM(A223),B223&lt;&gt;TRIM(B223),ISNUMBER(FIND("*",A223)),ISNUMBER(FIND("?",A223)),ISNUMBER(FIND("~",A223)),ISNUMBER(FIND("*",B223)),ISNUMBER(FIND("?",B223)),ISNUMBER(FIND("~",B223))),"Перевірте код і відділ",IF(COUNTIF($A$7:$A$806,"="&amp;A223)&gt;1,"Код повторюється",IF(COUNTIFS('Налаштування'!$I$7:$I$18,"="&amp;B223,'Налаштування'!$J$7:$J$18,"Готово")&lt;&gt;1,"Перевірте відділ",IF(NOT(OR(C223="Тижневий",C223="Місячний")),"Оберіть тип",IF(OR(NOT(ISNUMBER(D223)),NOT(ISNUMBER(E223))),"Вкажіть дати",IF(OR(OR(D223&lt;1,D223&gt;2958465,D223&lt;&gt;INT(D223)),OR(E223&lt;1,E223&gt;2958465,E223&lt;&gt;INT(E223)),D223&gt;E223),"Перевірте дати",IF(OR('Налаштування'!$C$4&lt;&gt;"Готово",E223&lt;DATE('Налаштування'!$B$4,1,1),D223&gt;DATE('Налаштування'!$B$4,12,31)),"Перевірте рік",IF(OR(AND(C223="Тижневий",E223-D223&lt;&gt;6),AND(C223="Місячний",OR(YEAR(D223)&lt;&gt;'Налаштування'!$B$4,DAY(D223)&lt;&gt;1,E223&lt;&gt;DATE(YEAR(D223),MONTH(D223)+1,0)))),"Перевірте період",IF(COUNTIFS($B$7:$B$806,"="&amp;B223,$C$7:$C$806,C223,$D$7:$D$806,"&lt;="&amp;E223,$E$7:$E$806,"&gt;="&amp;D223)&gt;1,"Періоди перетинаються","Поля заповнені")))))))))))</x:f>
      </x:c>
      <x:c r="L223" s="11"/>
    </x:row>
    <x:row r="224" ht="40" customHeight="1">
      <x:c r="A224" s="11"/>
      <x:c r="B224" s="11"/>
      <x:c r="C224" s="11"/>
      <x:c r="D224" s="23"/>
      <x:c r="E224" s="23"/>
      <x:c r="F224" s="11"/>
      <x:c r="G224" s="11"/>
      <x:c r="H224" s="11"/>
      <x:c r="I224" s="11"/>
      <x:c r="J224" s="11"/>
      <x:c r="K224" s="12" t="str">
        <x:f>IF(COUNTA(A224:J224,L224)=0,"",IF(OR(OR(NOT(ISTEXT(A224)),LEN(TRIM(A224))=0),OR(NOT(ISTEXT(B224)),LEN(TRIM(B224))=0),OR(NOT(ISTEXT(F224)),LEN(TRIM(F224))=0),OR(NOT(ISTEXT(J224)),LEN(TRIM(J224))=0)),"Заповніть код, відділ, підсумок і роль",IF(OR(A224&lt;&gt;TRIM(A224),B224&lt;&gt;TRIM(B224),ISNUMBER(FIND("*",A224)),ISNUMBER(FIND("?",A224)),ISNUMBER(FIND("~",A224)),ISNUMBER(FIND("*",B224)),ISNUMBER(FIND("?",B224)),ISNUMBER(FIND("~",B224))),"Перевірте код і відділ",IF(COUNTIF($A$7:$A$806,"="&amp;A224)&gt;1,"Код повторюється",IF(COUNTIFS('Налаштування'!$I$7:$I$18,"="&amp;B224,'Налаштування'!$J$7:$J$18,"Готово")&lt;&gt;1,"Перевірте відділ",IF(NOT(OR(C224="Тижневий",C224="Місячний")),"Оберіть тип",IF(OR(NOT(ISNUMBER(D224)),NOT(ISNUMBER(E224))),"Вкажіть дати",IF(OR(OR(D224&lt;1,D224&gt;2958465,D224&lt;&gt;INT(D224)),OR(E224&lt;1,E224&gt;2958465,E224&lt;&gt;INT(E224)),D224&gt;E224),"Перевірте дати",IF(OR('Налаштування'!$C$4&lt;&gt;"Готово",E224&lt;DATE('Налаштування'!$B$4,1,1),D224&gt;DATE('Налаштування'!$B$4,12,31)),"Перевірте рік",IF(OR(AND(C224="Тижневий",E224-D224&lt;&gt;6),AND(C224="Місячний",OR(YEAR(D224)&lt;&gt;'Налаштування'!$B$4,DAY(D224)&lt;&gt;1,E224&lt;&gt;DATE(YEAR(D224),MONTH(D224)+1,0)))),"Перевірте період",IF(COUNTIFS($B$7:$B$806,"="&amp;B224,$C$7:$C$806,C224,$D$7:$D$806,"&lt;="&amp;E224,$E$7:$E$806,"&gt;="&amp;D224)&gt;1,"Періоди перетинаються","Поля заповнені")))))))))))</x:f>
      </x:c>
      <x:c r="L224" s="11"/>
    </x:row>
    <x:row r="225" ht="40" customHeight="1">
      <x:c r="A225" s="11"/>
      <x:c r="B225" s="11"/>
      <x:c r="C225" s="11"/>
      <x:c r="D225" s="23"/>
      <x:c r="E225" s="23"/>
      <x:c r="F225" s="11"/>
      <x:c r="G225" s="11"/>
      <x:c r="H225" s="11"/>
      <x:c r="I225" s="11"/>
      <x:c r="J225" s="11"/>
      <x:c r="K225" s="12" t="str">
        <x:f>IF(COUNTA(A225:J225,L225)=0,"",IF(OR(OR(NOT(ISTEXT(A225)),LEN(TRIM(A225))=0),OR(NOT(ISTEXT(B225)),LEN(TRIM(B225))=0),OR(NOT(ISTEXT(F225)),LEN(TRIM(F225))=0),OR(NOT(ISTEXT(J225)),LEN(TRIM(J225))=0)),"Заповніть код, відділ, підсумок і роль",IF(OR(A225&lt;&gt;TRIM(A225),B225&lt;&gt;TRIM(B225),ISNUMBER(FIND("*",A225)),ISNUMBER(FIND("?",A225)),ISNUMBER(FIND("~",A225)),ISNUMBER(FIND("*",B225)),ISNUMBER(FIND("?",B225)),ISNUMBER(FIND("~",B225))),"Перевірте код і відділ",IF(COUNTIF($A$7:$A$806,"="&amp;A225)&gt;1,"Код повторюється",IF(COUNTIFS('Налаштування'!$I$7:$I$18,"="&amp;B225,'Налаштування'!$J$7:$J$18,"Готово")&lt;&gt;1,"Перевірте відділ",IF(NOT(OR(C225="Тижневий",C225="Місячний")),"Оберіть тип",IF(OR(NOT(ISNUMBER(D225)),NOT(ISNUMBER(E225))),"Вкажіть дати",IF(OR(OR(D225&lt;1,D225&gt;2958465,D225&lt;&gt;INT(D225)),OR(E225&lt;1,E225&gt;2958465,E225&lt;&gt;INT(E225)),D225&gt;E225),"Перевірте дати",IF(OR('Налаштування'!$C$4&lt;&gt;"Готово",E225&lt;DATE('Налаштування'!$B$4,1,1),D225&gt;DATE('Налаштування'!$B$4,12,31)),"Перевірте рік",IF(OR(AND(C225="Тижневий",E225-D225&lt;&gt;6),AND(C225="Місячний",OR(YEAR(D225)&lt;&gt;'Налаштування'!$B$4,DAY(D225)&lt;&gt;1,E225&lt;&gt;DATE(YEAR(D225),MONTH(D225)+1,0)))),"Перевірте період",IF(COUNTIFS($B$7:$B$806,"="&amp;B225,$C$7:$C$806,C225,$D$7:$D$806,"&lt;="&amp;E225,$E$7:$E$806,"&gt;="&amp;D225)&gt;1,"Періоди перетинаються","Поля заповнені")))))))))))</x:f>
      </x:c>
      <x:c r="L225" s="11"/>
    </x:row>
    <x:row r="226" ht="40" customHeight="1">
      <x:c r="A226" s="11"/>
      <x:c r="B226" s="11"/>
      <x:c r="C226" s="11"/>
      <x:c r="D226" s="23"/>
      <x:c r="E226" s="23"/>
      <x:c r="F226" s="11"/>
      <x:c r="G226" s="11"/>
      <x:c r="H226" s="11"/>
      <x:c r="I226" s="11"/>
      <x:c r="J226" s="11"/>
      <x:c r="K226" s="12" t="str">
        <x:f>IF(COUNTA(A226:J226,L226)=0,"",IF(OR(OR(NOT(ISTEXT(A226)),LEN(TRIM(A226))=0),OR(NOT(ISTEXT(B226)),LEN(TRIM(B226))=0),OR(NOT(ISTEXT(F226)),LEN(TRIM(F226))=0),OR(NOT(ISTEXT(J226)),LEN(TRIM(J226))=0)),"Заповніть код, відділ, підсумок і роль",IF(OR(A226&lt;&gt;TRIM(A226),B226&lt;&gt;TRIM(B226),ISNUMBER(FIND("*",A226)),ISNUMBER(FIND("?",A226)),ISNUMBER(FIND("~",A226)),ISNUMBER(FIND("*",B226)),ISNUMBER(FIND("?",B226)),ISNUMBER(FIND("~",B226))),"Перевірте код і відділ",IF(COUNTIF($A$7:$A$806,"="&amp;A226)&gt;1,"Код повторюється",IF(COUNTIFS('Налаштування'!$I$7:$I$18,"="&amp;B226,'Налаштування'!$J$7:$J$18,"Готово")&lt;&gt;1,"Перевірте відділ",IF(NOT(OR(C226="Тижневий",C226="Місячний")),"Оберіть тип",IF(OR(NOT(ISNUMBER(D226)),NOT(ISNUMBER(E226))),"Вкажіть дати",IF(OR(OR(D226&lt;1,D226&gt;2958465,D226&lt;&gt;INT(D226)),OR(E226&lt;1,E226&gt;2958465,E226&lt;&gt;INT(E226)),D226&gt;E226),"Перевірте дати",IF(OR('Налаштування'!$C$4&lt;&gt;"Готово",E226&lt;DATE('Налаштування'!$B$4,1,1),D226&gt;DATE('Налаштування'!$B$4,12,31)),"Перевірте рік",IF(OR(AND(C226="Тижневий",E226-D226&lt;&gt;6),AND(C226="Місячний",OR(YEAR(D226)&lt;&gt;'Налаштування'!$B$4,DAY(D226)&lt;&gt;1,E226&lt;&gt;DATE(YEAR(D226),MONTH(D226)+1,0)))),"Перевірте період",IF(COUNTIFS($B$7:$B$806,"="&amp;B226,$C$7:$C$806,C226,$D$7:$D$806,"&lt;="&amp;E226,$E$7:$E$806,"&gt;="&amp;D226)&gt;1,"Періоди перетинаються","Поля заповнені")))))))))))</x:f>
      </x:c>
      <x:c r="L226" s="11"/>
    </x:row>
    <x:row r="227" ht="40" customHeight="1">
      <x:c r="A227" s="11"/>
      <x:c r="B227" s="11"/>
      <x:c r="C227" s="11"/>
      <x:c r="D227" s="23"/>
      <x:c r="E227" s="23"/>
      <x:c r="F227" s="11"/>
      <x:c r="G227" s="11"/>
      <x:c r="H227" s="11"/>
      <x:c r="I227" s="11"/>
      <x:c r="J227" s="11"/>
      <x:c r="K227" s="12" t="str">
        <x:f>IF(COUNTA(A227:J227,L227)=0,"",IF(OR(OR(NOT(ISTEXT(A227)),LEN(TRIM(A227))=0),OR(NOT(ISTEXT(B227)),LEN(TRIM(B227))=0),OR(NOT(ISTEXT(F227)),LEN(TRIM(F227))=0),OR(NOT(ISTEXT(J227)),LEN(TRIM(J227))=0)),"Заповніть код, відділ, підсумок і роль",IF(OR(A227&lt;&gt;TRIM(A227),B227&lt;&gt;TRIM(B227),ISNUMBER(FIND("*",A227)),ISNUMBER(FIND("?",A227)),ISNUMBER(FIND("~",A227)),ISNUMBER(FIND("*",B227)),ISNUMBER(FIND("?",B227)),ISNUMBER(FIND("~",B227))),"Перевірте код і відділ",IF(COUNTIF($A$7:$A$806,"="&amp;A227)&gt;1,"Код повторюється",IF(COUNTIFS('Налаштування'!$I$7:$I$18,"="&amp;B227,'Налаштування'!$J$7:$J$18,"Готово")&lt;&gt;1,"Перевірте відділ",IF(NOT(OR(C227="Тижневий",C227="Місячний")),"Оберіть тип",IF(OR(NOT(ISNUMBER(D227)),NOT(ISNUMBER(E227))),"Вкажіть дати",IF(OR(OR(D227&lt;1,D227&gt;2958465,D227&lt;&gt;INT(D227)),OR(E227&lt;1,E227&gt;2958465,E227&lt;&gt;INT(E227)),D227&gt;E227),"Перевірте дати",IF(OR('Налаштування'!$C$4&lt;&gt;"Готово",E227&lt;DATE('Налаштування'!$B$4,1,1),D227&gt;DATE('Налаштування'!$B$4,12,31)),"Перевірте рік",IF(OR(AND(C227="Тижневий",E227-D227&lt;&gt;6),AND(C227="Місячний",OR(YEAR(D227)&lt;&gt;'Налаштування'!$B$4,DAY(D227)&lt;&gt;1,E227&lt;&gt;DATE(YEAR(D227),MONTH(D227)+1,0)))),"Перевірте період",IF(COUNTIFS($B$7:$B$806,"="&amp;B227,$C$7:$C$806,C227,$D$7:$D$806,"&lt;="&amp;E227,$E$7:$E$806,"&gt;="&amp;D227)&gt;1,"Періоди перетинаються","Поля заповнені")))))))))))</x:f>
      </x:c>
      <x:c r="L227" s="11"/>
    </x:row>
    <x:row r="228" ht="40" customHeight="1">
      <x:c r="A228" s="11"/>
      <x:c r="B228" s="11"/>
      <x:c r="C228" s="11"/>
      <x:c r="D228" s="23"/>
      <x:c r="E228" s="23"/>
      <x:c r="F228" s="11"/>
      <x:c r="G228" s="11"/>
      <x:c r="H228" s="11"/>
      <x:c r="I228" s="11"/>
      <x:c r="J228" s="11"/>
      <x:c r="K228" s="12" t="str">
        <x:f>IF(COUNTA(A228:J228,L228)=0,"",IF(OR(OR(NOT(ISTEXT(A228)),LEN(TRIM(A228))=0),OR(NOT(ISTEXT(B228)),LEN(TRIM(B228))=0),OR(NOT(ISTEXT(F228)),LEN(TRIM(F228))=0),OR(NOT(ISTEXT(J228)),LEN(TRIM(J228))=0)),"Заповніть код, відділ, підсумок і роль",IF(OR(A228&lt;&gt;TRIM(A228),B228&lt;&gt;TRIM(B228),ISNUMBER(FIND("*",A228)),ISNUMBER(FIND("?",A228)),ISNUMBER(FIND("~",A228)),ISNUMBER(FIND("*",B228)),ISNUMBER(FIND("?",B228)),ISNUMBER(FIND("~",B228))),"Перевірте код і відділ",IF(COUNTIF($A$7:$A$806,"="&amp;A228)&gt;1,"Код повторюється",IF(COUNTIFS('Налаштування'!$I$7:$I$18,"="&amp;B228,'Налаштування'!$J$7:$J$18,"Готово")&lt;&gt;1,"Перевірте відділ",IF(NOT(OR(C228="Тижневий",C228="Місячний")),"Оберіть тип",IF(OR(NOT(ISNUMBER(D228)),NOT(ISNUMBER(E228))),"Вкажіть дати",IF(OR(OR(D228&lt;1,D228&gt;2958465,D228&lt;&gt;INT(D228)),OR(E228&lt;1,E228&gt;2958465,E228&lt;&gt;INT(E228)),D228&gt;E228),"Перевірте дати",IF(OR('Налаштування'!$C$4&lt;&gt;"Готово",E228&lt;DATE('Налаштування'!$B$4,1,1),D228&gt;DATE('Налаштування'!$B$4,12,31)),"Перевірте рік",IF(OR(AND(C228="Тижневий",E228-D228&lt;&gt;6),AND(C228="Місячний",OR(YEAR(D228)&lt;&gt;'Налаштування'!$B$4,DAY(D228)&lt;&gt;1,E228&lt;&gt;DATE(YEAR(D228),MONTH(D228)+1,0)))),"Перевірте період",IF(COUNTIFS($B$7:$B$806,"="&amp;B228,$C$7:$C$806,C228,$D$7:$D$806,"&lt;="&amp;E228,$E$7:$E$806,"&gt;="&amp;D228)&gt;1,"Періоди перетинаються","Поля заповнені")))))))))))</x:f>
      </x:c>
      <x:c r="L228" s="11"/>
    </x:row>
    <x:row r="229" ht="40" customHeight="1">
      <x:c r="A229" s="11"/>
      <x:c r="B229" s="11"/>
      <x:c r="C229" s="11"/>
      <x:c r="D229" s="23"/>
      <x:c r="E229" s="23"/>
      <x:c r="F229" s="11"/>
      <x:c r="G229" s="11"/>
      <x:c r="H229" s="11"/>
      <x:c r="I229" s="11"/>
      <x:c r="J229" s="11"/>
      <x:c r="K229" s="12" t="str">
        <x:f>IF(COUNTA(A229:J229,L229)=0,"",IF(OR(OR(NOT(ISTEXT(A229)),LEN(TRIM(A229))=0),OR(NOT(ISTEXT(B229)),LEN(TRIM(B229))=0),OR(NOT(ISTEXT(F229)),LEN(TRIM(F229))=0),OR(NOT(ISTEXT(J229)),LEN(TRIM(J229))=0)),"Заповніть код, відділ, підсумок і роль",IF(OR(A229&lt;&gt;TRIM(A229),B229&lt;&gt;TRIM(B229),ISNUMBER(FIND("*",A229)),ISNUMBER(FIND("?",A229)),ISNUMBER(FIND("~",A229)),ISNUMBER(FIND("*",B229)),ISNUMBER(FIND("?",B229)),ISNUMBER(FIND("~",B229))),"Перевірте код і відділ",IF(COUNTIF($A$7:$A$806,"="&amp;A229)&gt;1,"Код повторюється",IF(COUNTIFS('Налаштування'!$I$7:$I$18,"="&amp;B229,'Налаштування'!$J$7:$J$18,"Готово")&lt;&gt;1,"Перевірте відділ",IF(NOT(OR(C229="Тижневий",C229="Місячний")),"Оберіть тип",IF(OR(NOT(ISNUMBER(D229)),NOT(ISNUMBER(E229))),"Вкажіть дати",IF(OR(OR(D229&lt;1,D229&gt;2958465,D229&lt;&gt;INT(D229)),OR(E229&lt;1,E229&gt;2958465,E229&lt;&gt;INT(E229)),D229&gt;E229),"Перевірте дати",IF(OR('Налаштування'!$C$4&lt;&gt;"Готово",E229&lt;DATE('Налаштування'!$B$4,1,1),D229&gt;DATE('Налаштування'!$B$4,12,31)),"Перевірте рік",IF(OR(AND(C229="Тижневий",E229-D229&lt;&gt;6),AND(C229="Місячний",OR(YEAR(D229)&lt;&gt;'Налаштування'!$B$4,DAY(D229)&lt;&gt;1,E229&lt;&gt;DATE(YEAR(D229),MONTH(D229)+1,0)))),"Перевірте період",IF(COUNTIFS($B$7:$B$806,"="&amp;B229,$C$7:$C$806,C229,$D$7:$D$806,"&lt;="&amp;E229,$E$7:$E$806,"&gt;="&amp;D229)&gt;1,"Періоди перетинаються","Поля заповнені")))))))))))</x:f>
      </x:c>
      <x:c r="L229" s="11"/>
    </x:row>
    <x:row r="230" ht="40" customHeight="1">
      <x:c r="A230" s="11"/>
      <x:c r="B230" s="11"/>
      <x:c r="C230" s="11"/>
      <x:c r="D230" s="23"/>
      <x:c r="E230" s="23"/>
      <x:c r="F230" s="11"/>
      <x:c r="G230" s="11"/>
      <x:c r="H230" s="11"/>
      <x:c r="I230" s="11"/>
      <x:c r="J230" s="11"/>
      <x:c r="K230" s="12" t="str">
        <x:f>IF(COUNTA(A230:J230,L230)=0,"",IF(OR(OR(NOT(ISTEXT(A230)),LEN(TRIM(A230))=0),OR(NOT(ISTEXT(B230)),LEN(TRIM(B230))=0),OR(NOT(ISTEXT(F230)),LEN(TRIM(F230))=0),OR(NOT(ISTEXT(J230)),LEN(TRIM(J230))=0)),"Заповніть код, відділ, підсумок і роль",IF(OR(A230&lt;&gt;TRIM(A230),B230&lt;&gt;TRIM(B230),ISNUMBER(FIND("*",A230)),ISNUMBER(FIND("?",A230)),ISNUMBER(FIND("~",A230)),ISNUMBER(FIND("*",B230)),ISNUMBER(FIND("?",B230)),ISNUMBER(FIND("~",B230))),"Перевірте код і відділ",IF(COUNTIF($A$7:$A$806,"="&amp;A230)&gt;1,"Код повторюється",IF(COUNTIFS('Налаштування'!$I$7:$I$18,"="&amp;B230,'Налаштування'!$J$7:$J$18,"Готово")&lt;&gt;1,"Перевірте відділ",IF(NOT(OR(C230="Тижневий",C230="Місячний")),"Оберіть тип",IF(OR(NOT(ISNUMBER(D230)),NOT(ISNUMBER(E230))),"Вкажіть дати",IF(OR(OR(D230&lt;1,D230&gt;2958465,D230&lt;&gt;INT(D230)),OR(E230&lt;1,E230&gt;2958465,E230&lt;&gt;INT(E230)),D230&gt;E230),"Перевірте дати",IF(OR('Налаштування'!$C$4&lt;&gt;"Готово",E230&lt;DATE('Налаштування'!$B$4,1,1),D230&gt;DATE('Налаштування'!$B$4,12,31)),"Перевірте рік",IF(OR(AND(C230="Тижневий",E230-D230&lt;&gt;6),AND(C230="Місячний",OR(YEAR(D230)&lt;&gt;'Налаштування'!$B$4,DAY(D230)&lt;&gt;1,E230&lt;&gt;DATE(YEAR(D230),MONTH(D230)+1,0)))),"Перевірте період",IF(COUNTIFS($B$7:$B$806,"="&amp;B230,$C$7:$C$806,C230,$D$7:$D$806,"&lt;="&amp;E230,$E$7:$E$806,"&gt;="&amp;D230)&gt;1,"Періоди перетинаються","Поля заповнені")))))))))))</x:f>
      </x:c>
      <x:c r="L230" s="11"/>
    </x:row>
    <x:row r="231" ht="40" customHeight="1">
      <x:c r="A231" s="11"/>
      <x:c r="B231" s="11"/>
      <x:c r="C231" s="11"/>
      <x:c r="D231" s="23"/>
      <x:c r="E231" s="23"/>
      <x:c r="F231" s="11"/>
      <x:c r="G231" s="11"/>
      <x:c r="H231" s="11"/>
      <x:c r="I231" s="11"/>
      <x:c r="J231" s="11"/>
      <x:c r="K231" s="12" t="str">
        <x:f>IF(COUNTA(A231:J231,L231)=0,"",IF(OR(OR(NOT(ISTEXT(A231)),LEN(TRIM(A231))=0),OR(NOT(ISTEXT(B231)),LEN(TRIM(B231))=0),OR(NOT(ISTEXT(F231)),LEN(TRIM(F231))=0),OR(NOT(ISTEXT(J231)),LEN(TRIM(J231))=0)),"Заповніть код, відділ, підсумок і роль",IF(OR(A231&lt;&gt;TRIM(A231),B231&lt;&gt;TRIM(B231),ISNUMBER(FIND("*",A231)),ISNUMBER(FIND("?",A231)),ISNUMBER(FIND("~",A231)),ISNUMBER(FIND("*",B231)),ISNUMBER(FIND("?",B231)),ISNUMBER(FIND("~",B231))),"Перевірте код і відділ",IF(COUNTIF($A$7:$A$806,"="&amp;A231)&gt;1,"Код повторюється",IF(COUNTIFS('Налаштування'!$I$7:$I$18,"="&amp;B231,'Налаштування'!$J$7:$J$18,"Готово")&lt;&gt;1,"Перевірте відділ",IF(NOT(OR(C231="Тижневий",C231="Місячний")),"Оберіть тип",IF(OR(NOT(ISNUMBER(D231)),NOT(ISNUMBER(E231))),"Вкажіть дати",IF(OR(OR(D231&lt;1,D231&gt;2958465,D231&lt;&gt;INT(D231)),OR(E231&lt;1,E231&gt;2958465,E231&lt;&gt;INT(E231)),D231&gt;E231),"Перевірте дати",IF(OR('Налаштування'!$C$4&lt;&gt;"Готово",E231&lt;DATE('Налаштування'!$B$4,1,1),D231&gt;DATE('Налаштування'!$B$4,12,31)),"Перевірте рік",IF(OR(AND(C231="Тижневий",E231-D231&lt;&gt;6),AND(C231="Місячний",OR(YEAR(D231)&lt;&gt;'Налаштування'!$B$4,DAY(D231)&lt;&gt;1,E231&lt;&gt;DATE(YEAR(D231),MONTH(D231)+1,0)))),"Перевірте період",IF(COUNTIFS($B$7:$B$806,"="&amp;B231,$C$7:$C$806,C231,$D$7:$D$806,"&lt;="&amp;E231,$E$7:$E$806,"&gt;="&amp;D231)&gt;1,"Періоди перетинаються","Поля заповнені")))))))))))</x:f>
      </x:c>
      <x:c r="L231" s="11"/>
    </x:row>
    <x:row r="232" ht="40" customHeight="1">
      <x:c r="A232" s="11"/>
      <x:c r="B232" s="11"/>
      <x:c r="C232" s="11"/>
      <x:c r="D232" s="23"/>
      <x:c r="E232" s="23"/>
      <x:c r="F232" s="11"/>
      <x:c r="G232" s="11"/>
      <x:c r="H232" s="11"/>
      <x:c r="I232" s="11"/>
      <x:c r="J232" s="11"/>
      <x:c r="K232" s="12" t="str">
        <x:f>IF(COUNTA(A232:J232,L232)=0,"",IF(OR(OR(NOT(ISTEXT(A232)),LEN(TRIM(A232))=0),OR(NOT(ISTEXT(B232)),LEN(TRIM(B232))=0),OR(NOT(ISTEXT(F232)),LEN(TRIM(F232))=0),OR(NOT(ISTEXT(J232)),LEN(TRIM(J232))=0)),"Заповніть код, відділ, підсумок і роль",IF(OR(A232&lt;&gt;TRIM(A232),B232&lt;&gt;TRIM(B232),ISNUMBER(FIND("*",A232)),ISNUMBER(FIND("?",A232)),ISNUMBER(FIND("~",A232)),ISNUMBER(FIND("*",B232)),ISNUMBER(FIND("?",B232)),ISNUMBER(FIND("~",B232))),"Перевірте код і відділ",IF(COUNTIF($A$7:$A$806,"="&amp;A232)&gt;1,"Код повторюється",IF(COUNTIFS('Налаштування'!$I$7:$I$18,"="&amp;B232,'Налаштування'!$J$7:$J$18,"Готово")&lt;&gt;1,"Перевірте відділ",IF(NOT(OR(C232="Тижневий",C232="Місячний")),"Оберіть тип",IF(OR(NOT(ISNUMBER(D232)),NOT(ISNUMBER(E232))),"Вкажіть дати",IF(OR(OR(D232&lt;1,D232&gt;2958465,D232&lt;&gt;INT(D232)),OR(E232&lt;1,E232&gt;2958465,E232&lt;&gt;INT(E232)),D232&gt;E232),"Перевірте дати",IF(OR('Налаштування'!$C$4&lt;&gt;"Готово",E232&lt;DATE('Налаштування'!$B$4,1,1),D232&gt;DATE('Налаштування'!$B$4,12,31)),"Перевірте рік",IF(OR(AND(C232="Тижневий",E232-D232&lt;&gt;6),AND(C232="Місячний",OR(YEAR(D232)&lt;&gt;'Налаштування'!$B$4,DAY(D232)&lt;&gt;1,E232&lt;&gt;DATE(YEAR(D232),MONTH(D232)+1,0)))),"Перевірте період",IF(COUNTIFS($B$7:$B$806,"="&amp;B232,$C$7:$C$806,C232,$D$7:$D$806,"&lt;="&amp;E232,$E$7:$E$806,"&gt;="&amp;D232)&gt;1,"Періоди перетинаються","Поля заповнені")))))))))))</x:f>
      </x:c>
      <x:c r="L232" s="11"/>
    </x:row>
    <x:row r="233" ht="40" customHeight="1">
      <x:c r="A233" s="11"/>
      <x:c r="B233" s="11"/>
      <x:c r="C233" s="11"/>
      <x:c r="D233" s="23"/>
      <x:c r="E233" s="23"/>
      <x:c r="F233" s="11"/>
      <x:c r="G233" s="11"/>
      <x:c r="H233" s="11"/>
      <x:c r="I233" s="11"/>
      <x:c r="J233" s="11"/>
      <x:c r="K233" s="12" t="str">
        <x:f>IF(COUNTA(A233:J233,L233)=0,"",IF(OR(OR(NOT(ISTEXT(A233)),LEN(TRIM(A233))=0),OR(NOT(ISTEXT(B233)),LEN(TRIM(B233))=0),OR(NOT(ISTEXT(F233)),LEN(TRIM(F233))=0),OR(NOT(ISTEXT(J233)),LEN(TRIM(J233))=0)),"Заповніть код, відділ, підсумок і роль",IF(OR(A233&lt;&gt;TRIM(A233),B233&lt;&gt;TRIM(B233),ISNUMBER(FIND("*",A233)),ISNUMBER(FIND("?",A233)),ISNUMBER(FIND("~",A233)),ISNUMBER(FIND("*",B233)),ISNUMBER(FIND("?",B233)),ISNUMBER(FIND("~",B233))),"Перевірте код і відділ",IF(COUNTIF($A$7:$A$806,"="&amp;A233)&gt;1,"Код повторюється",IF(COUNTIFS('Налаштування'!$I$7:$I$18,"="&amp;B233,'Налаштування'!$J$7:$J$18,"Готово")&lt;&gt;1,"Перевірте відділ",IF(NOT(OR(C233="Тижневий",C233="Місячний")),"Оберіть тип",IF(OR(NOT(ISNUMBER(D233)),NOT(ISNUMBER(E233))),"Вкажіть дати",IF(OR(OR(D233&lt;1,D233&gt;2958465,D233&lt;&gt;INT(D233)),OR(E233&lt;1,E233&gt;2958465,E233&lt;&gt;INT(E233)),D233&gt;E233),"Перевірте дати",IF(OR('Налаштування'!$C$4&lt;&gt;"Готово",E233&lt;DATE('Налаштування'!$B$4,1,1),D233&gt;DATE('Налаштування'!$B$4,12,31)),"Перевірте рік",IF(OR(AND(C233="Тижневий",E233-D233&lt;&gt;6),AND(C233="Місячний",OR(YEAR(D233)&lt;&gt;'Налаштування'!$B$4,DAY(D233)&lt;&gt;1,E233&lt;&gt;DATE(YEAR(D233),MONTH(D233)+1,0)))),"Перевірте період",IF(COUNTIFS($B$7:$B$806,"="&amp;B233,$C$7:$C$806,C233,$D$7:$D$806,"&lt;="&amp;E233,$E$7:$E$806,"&gt;="&amp;D233)&gt;1,"Періоди перетинаються","Поля заповнені")))))))))))</x:f>
      </x:c>
      <x:c r="L233" s="11"/>
    </x:row>
    <x:row r="234" ht="40" customHeight="1">
      <x:c r="A234" s="11"/>
      <x:c r="B234" s="11"/>
      <x:c r="C234" s="11"/>
      <x:c r="D234" s="23"/>
      <x:c r="E234" s="23"/>
      <x:c r="F234" s="11"/>
      <x:c r="G234" s="11"/>
      <x:c r="H234" s="11"/>
      <x:c r="I234" s="11"/>
      <x:c r="J234" s="11"/>
      <x:c r="K234" s="12" t="str">
        <x:f>IF(COUNTA(A234:J234,L234)=0,"",IF(OR(OR(NOT(ISTEXT(A234)),LEN(TRIM(A234))=0),OR(NOT(ISTEXT(B234)),LEN(TRIM(B234))=0),OR(NOT(ISTEXT(F234)),LEN(TRIM(F234))=0),OR(NOT(ISTEXT(J234)),LEN(TRIM(J234))=0)),"Заповніть код, відділ, підсумок і роль",IF(OR(A234&lt;&gt;TRIM(A234),B234&lt;&gt;TRIM(B234),ISNUMBER(FIND("*",A234)),ISNUMBER(FIND("?",A234)),ISNUMBER(FIND("~",A234)),ISNUMBER(FIND("*",B234)),ISNUMBER(FIND("?",B234)),ISNUMBER(FIND("~",B234))),"Перевірте код і відділ",IF(COUNTIF($A$7:$A$806,"="&amp;A234)&gt;1,"Код повторюється",IF(COUNTIFS('Налаштування'!$I$7:$I$18,"="&amp;B234,'Налаштування'!$J$7:$J$18,"Готово")&lt;&gt;1,"Перевірте відділ",IF(NOT(OR(C234="Тижневий",C234="Місячний")),"Оберіть тип",IF(OR(NOT(ISNUMBER(D234)),NOT(ISNUMBER(E234))),"Вкажіть дати",IF(OR(OR(D234&lt;1,D234&gt;2958465,D234&lt;&gt;INT(D234)),OR(E234&lt;1,E234&gt;2958465,E234&lt;&gt;INT(E234)),D234&gt;E234),"Перевірте дати",IF(OR('Налаштування'!$C$4&lt;&gt;"Готово",E234&lt;DATE('Налаштування'!$B$4,1,1),D234&gt;DATE('Налаштування'!$B$4,12,31)),"Перевірте рік",IF(OR(AND(C234="Тижневий",E234-D234&lt;&gt;6),AND(C234="Місячний",OR(YEAR(D234)&lt;&gt;'Налаштування'!$B$4,DAY(D234)&lt;&gt;1,E234&lt;&gt;DATE(YEAR(D234),MONTH(D234)+1,0)))),"Перевірте період",IF(COUNTIFS($B$7:$B$806,"="&amp;B234,$C$7:$C$806,C234,$D$7:$D$806,"&lt;="&amp;E234,$E$7:$E$806,"&gt;="&amp;D234)&gt;1,"Періоди перетинаються","Поля заповнені")))))))))))</x:f>
      </x:c>
      <x:c r="L234" s="11"/>
    </x:row>
    <x:row r="235" ht="40" customHeight="1">
      <x:c r="A235" s="11"/>
      <x:c r="B235" s="11"/>
      <x:c r="C235" s="11"/>
      <x:c r="D235" s="23"/>
      <x:c r="E235" s="23"/>
      <x:c r="F235" s="11"/>
      <x:c r="G235" s="11"/>
      <x:c r="H235" s="11"/>
      <x:c r="I235" s="11"/>
      <x:c r="J235" s="11"/>
      <x:c r="K235" s="12" t="str">
        <x:f>IF(COUNTA(A235:J235,L235)=0,"",IF(OR(OR(NOT(ISTEXT(A235)),LEN(TRIM(A235))=0),OR(NOT(ISTEXT(B235)),LEN(TRIM(B235))=0),OR(NOT(ISTEXT(F235)),LEN(TRIM(F235))=0),OR(NOT(ISTEXT(J235)),LEN(TRIM(J235))=0)),"Заповніть код, відділ, підсумок і роль",IF(OR(A235&lt;&gt;TRIM(A235),B235&lt;&gt;TRIM(B235),ISNUMBER(FIND("*",A235)),ISNUMBER(FIND("?",A235)),ISNUMBER(FIND("~",A235)),ISNUMBER(FIND("*",B235)),ISNUMBER(FIND("?",B235)),ISNUMBER(FIND("~",B235))),"Перевірте код і відділ",IF(COUNTIF($A$7:$A$806,"="&amp;A235)&gt;1,"Код повторюється",IF(COUNTIFS('Налаштування'!$I$7:$I$18,"="&amp;B235,'Налаштування'!$J$7:$J$18,"Готово")&lt;&gt;1,"Перевірте відділ",IF(NOT(OR(C235="Тижневий",C235="Місячний")),"Оберіть тип",IF(OR(NOT(ISNUMBER(D235)),NOT(ISNUMBER(E235))),"Вкажіть дати",IF(OR(OR(D235&lt;1,D235&gt;2958465,D235&lt;&gt;INT(D235)),OR(E235&lt;1,E235&gt;2958465,E235&lt;&gt;INT(E235)),D235&gt;E235),"Перевірте дати",IF(OR('Налаштування'!$C$4&lt;&gt;"Готово",E235&lt;DATE('Налаштування'!$B$4,1,1),D235&gt;DATE('Налаштування'!$B$4,12,31)),"Перевірте рік",IF(OR(AND(C235="Тижневий",E235-D235&lt;&gt;6),AND(C235="Місячний",OR(YEAR(D235)&lt;&gt;'Налаштування'!$B$4,DAY(D235)&lt;&gt;1,E235&lt;&gt;DATE(YEAR(D235),MONTH(D235)+1,0)))),"Перевірте період",IF(COUNTIFS($B$7:$B$806,"="&amp;B235,$C$7:$C$806,C235,$D$7:$D$806,"&lt;="&amp;E235,$E$7:$E$806,"&gt;="&amp;D235)&gt;1,"Періоди перетинаються","Поля заповнені")))))))))))</x:f>
      </x:c>
      <x:c r="L235" s="11"/>
    </x:row>
    <x:row r="236" ht="40" customHeight="1">
      <x:c r="A236" s="11"/>
      <x:c r="B236" s="11"/>
      <x:c r="C236" s="11"/>
      <x:c r="D236" s="23"/>
      <x:c r="E236" s="23"/>
      <x:c r="F236" s="11"/>
      <x:c r="G236" s="11"/>
      <x:c r="H236" s="11"/>
      <x:c r="I236" s="11"/>
      <x:c r="J236" s="11"/>
      <x:c r="K236" s="12" t="str">
        <x:f>IF(COUNTA(A236:J236,L236)=0,"",IF(OR(OR(NOT(ISTEXT(A236)),LEN(TRIM(A236))=0),OR(NOT(ISTEXT(B236)),LEN(TRIM(B236))=0),OR(NOT(ISTEXT(F236)),LEN(TRIM(F236))=0),OR(NOT(ISTEXT(J236)),LEN(TRIM(J236))=0)),"Заповніть код, відділ, підсумок і роль",IF(OR(A236&lt;&gt;TRIM(A236),B236&lt;&gt;TRIM(B236),ISNUMBER(FIND("*",A236)),ISNUMBER(FIND("?",A236)),ISNUMBER(FIND("~",A236)),ISNUMBER(FIND("*",B236)),ISNUMBER(FIND("?",B236)),ISNUMBER(FIND("~",B236))),"Перевірте код і відділ",IF(COUNTIF($A$7:$A$806,"="&amp;A236)&gt;1,"Код повторюється",IF(COUNTIFS('Налаштування'!$I$7:$I$18,"="&amp;B236,'Налаштування'!$J$7:$J$18,"Готово")&lt;&gt;1,"Перевірте відділ",IF(NOT(OR(C236="Тижневий",C236="Місячний")),"Оберіть тип",IF(OR(NOT(ISNUMBER(D236)),NOT(ISNUMBER(E236))),"Вкажіть дати",IF(OR(OR(D236&lt;1,D236&gt;2958465,D236&lt;&gt;INT(D236)),OR(E236&lt;1,E236&gt;2958465,E236&lt;&gt;INT(E236)),D236&gt;E236),"Перевірте дати",IF(OR('Налаштування'!$C$4&lt;&gt;"Готово",E236&lt;DATE('Налаштування'!$B$4,1,1),D236&gt;DATE('Налаштування'!$B$4,12,31)),"Перевірте рік",IF(OR(AND(C236="Тижневий",E236-D236&lt;&gt;6),AND(C236="Місячний",OR(YEAR(D236)&lt;&gt;'Налаштування'!$B$4,DAY(D236)&lt;&gt;1,E236&lt;&gt;DATE(YEAR(D236),MONTH(D236)+1,0)))),"Перевірте період",IF(COUNTIFS($B$7:$B$806,"="&amp;B236,$C$7:$C$806,C236,$D$7:$D$806,"&lt;="&amp;E236,$E$7:$E$806,"&gt;="&amp;D236)&gt;1,"Періоди перетинаються","Поля заповнені")))))))))))</x:f>
      </x:c>
      <x:c r="L236" s="11"/>
    </x:row>
    <x:row r="237" ht="40" customHeight="1">
      <x:c r="A237" s="11"/>
      <x:c r="B237" s="11"/>
      <x:c r="C237" s="11"/>
      <x:c r="D237" s="23"/>
      <x:c r="E237" s="23"/>
      <x:c r="F237" s="11"/>
      <x:c r="G237" s="11"/>
      <x:c r="H237" s="11"/>
      <x:c r="I237" s="11"/>
      <x:c r="J237" s="11"/>
      <x:c r="K237" s="12" t="str">
        <x:f>IF(COUNTA(A237:J237,L237)=0,"",IF(OR(OR(NOT(ISTEXT(A237)),LEN(TRIM(A237))=0),OR(NOT(ISTEXT(B237)),LEN(TRIM(B237))=0),OR(NOT(ISTEXT(F237)),LEN(TRIM(F237))=0),OR(NOT(ISTEXT(J237)),LEN(TRIM(J237))=0)),"Заповніть код, відділ, підсумок і роль",IF(OR(A237&lt;&gt;TRIM(A237),B237&lt;&gt;TRIM(B237),ISNUMBER(FIND("*",A237)),ISNUMBER(FIND("?",A237)),ISNUMBER(FIND("~",A237)),ISNUMBER(FIND("*",B237)),ISNUMBER(FIND("?",B237)),ISNUMBER(FIND("~",B237))),"Перевірте код і відділ",IF(COUNTIF($A$7:$A$806,"="&amp;A237)&gt;1,"Код повторюється",IF(COUNTIFS('Налаштування'!$I$7:$I$18,"="&amp;B237,'Налаштування'!$J$7:$J$18,"Готово")&lt;&gt;1,"Перевірте відділ",IF(NOT(OR(C237="Тижневий",C237="Місячний")),"Оберіть тип",IF(OR(NOT(ISNUMBER(D237)),NOT(ISNUMBER(E237))),"Вкажіть дати",IF(OR(OR(D237&lt;1,D237&gt;2958465,D237&lt;&gt;INT(D237)),OR(E237&lt;1,E237&gt;2958465,E237&lt;&gt;INT(E237)),D237&gt;E237),"Перевірте дати",IF(OR('Налаштування'!$C$4&lt;&gt;"Готово",E237&lt;DATE('Налаштування'!$B$4,1,1),D237&gt;DATE('Налаштування'!$B$4,12,31)),"Перевірте рік",IF(OR(AND(C237="Тижневий",E237-D237&lt;&gt;6),AND(C237="Місячний",OR(YEAR(D237)&lt;&gt;'Налаштування'!$B$4,DAY(D237)&lt;&gt;1,E237&lt;&gt;DATE(YEAR(D237),MONTH(D237)+1,0)))),"Перевірте період",IF(COUNTIFS($B$7:$B$806,"="&amp;B237,$C$7:$C$806,C237,$D$7:$D$806,"&lt;="&amp;E237,$E$7:$E$806,"&gt;="&amp;D237)&gt;1,"Періоди перетинаються","Поля заповнені")))))))))))</x:f>
      </x:c>
      <x:c r="L237" s="11"/>
    </x:row>
    <x:row r="238" ht="40" customHeight="1">
      <x:c r="A238" s="11"/>
      <x:c r="B238" s="11"/>
      <x:c r="C238" s="11"/>
      <x:c r="D238" s="23"/>
      <x:c r="E238" s="23"/>
      <x:c r="F238" s="11"/>
      <x:c r="G238" s="11"/>
      <x:c r="H238" s="11"/>
      <x:c r="I238" s="11"/>
      <x:c r="J238" s="11"/>
      <x:c r="K238" s="12" t="str">
        <x:f>IF(COUNTA(A238:J238,L238)=0,"",IF(OR(OR(NOT(ISTEXT(A238)),LEN(TRIM(A238))=0),OR(NOT(ISTEXT(B238)),LEN(TRIM(B238))=0),OR(NOT(ISTEXT(F238)),LEN(TRIM(F238))=0),OR(NOT(ISTEXT(J238)),LEN(TRIM(J238))=0)),"Заповніть код, відділ, підсумок і роль",IF(OR(A238&lt;&gt;TRIM(A238),B238&lt;&gt;TRIM(B238),ISNUMBER(FIND("*",A238)),ISNUMBER(FIND("?",A238)),ISNUMBER(FIND("~",A238)),ISNUMBER(FIND("*",B238)),ISNUMBER(FIND("?",B238)),ISNUMBER(FIND("~",B238))),"Перевірте код і відділ",IF(COUNTIF($A$7:$A$806,"="&amp;A238)&gt;1,"Код повторюється",IF(COUNTIFS('Налаштування'!$I$7:$I$18,"="&amp;B238,'Налаштування'!$J$7:$J$18,"Готово")&lt;&gt;1,"Перевірте відділ",IF(NOT(OR(C238="Тижневий",C238="Місячний")),"Оберіть тип",IF(OR(NOT(ISNUMBER(D238)),NOT(ISNUMBER(E238))),"Вкажіть дати",IF(OR(OR(D238&lt;1,D238&gt;2958465,D238&lt;&gt;INT(D238)),OR(E238&lt;1,E238&gt;2958465,E238&lt;&gt;INT(E238)),D238&gt;E238),"Перевірте дати",IF(OR('Налаштування'!$C$4&lt;&gt;"Готово",E238&lt;DATE('Налаштування'!$B$4,1,1),D238&gt;DATE('Налаштування'!$B$4,12,31)),"Перевірте рік",IF(OR(AND(C238="Тижневий",E238-D238&lt;&gt;6),AND(C238="Місячний",OR(YEAR(D238)&lt;&gt;'Налаштування'!$B$4,DAY(D238)&lt;&gt;1,E238&lt;&gt;DATE(YEAR(D238),MONTH(D238)+1,0)))),"Перевірте період",IF(COUNTIFS($B$7:$B$806,"="&amp;B238,$C$7:$C$806,C238,$D$7:$D$806,"&lt;="&amp;E238,$E$7:$E$806,"&gt;="&amp;D238)&gt;1,"Періоди перетинаються","Поля заповнені")))))))))))</x:f>
      </x:c>
      <x:c r="L238" s="11"/>
    </x:row>
    <x:row r="239" ht="40" customHeight="1">
      <x:c r="A239" s="11"/>
      <x:c r="B239" s="11"/>
      <x:c r="C239" s="11"/>
      <x:c r="D239" s="23"/>
      <x:c r="E239" s="23"/>
      <x:c r="F239" s="11"/>
      <x:c r="G239" s="11"/>
      <x:c r="H239" s="11"/>
      <x:c r="I239" s="11"/>
      <x:c r="J239" s="11"/>
      <x:c r="K239" s="12" t="str">
        <x:f>IF(COUNTA(A239:J239,L239)=0,"",IF(OR(OR(NOT(ISTEXT(A239)),LEN(TRIM(A239))=0),OR(NOT(ISTEXT(B239)),LEN(TRIM(B239))=0),OR(NOT(ISTEXT(F239)),LEN(TRIM(F239))=0),OR(NOT(ISTEXT(J239)),LEN(TRIM(J239))=0)),"Заповніть код, відділ, підсумок і роль",IF(OR(A239&lt;&gt;TRIM(A239),B239&lt;&gt;TRIM(B239),ISNUMBER(FIND("*",A239)),ISNUMBER(FIND("?",A239)),ISNUMBER(FIND("~",A239)),ISNUMBER(FIND("*",B239)),ISNUMBER(FIND("?",B239)),ISNUMBER(FIND("~",B239))),"Перевірте код і відділ",IF(COUNTIF($A$7:$A$806,"="&amp;A239)&gt;1,"Код повторюється",IF(COUNTIFS('Налаштування'!$I$7:$I$18,"="&amp;B239,'Налаштування'!$J$7:$J$18,"Готово")&lt;&gt;1,"Перевірте відділ",IF(NOT(OR(C239="Тижневий",C239="Місячний")),"Оберіть тип",IF(OR(NOT(ISNUMBER(D239)),NOT(ISNUMBER(E239))),"Вкажіть дати",IF(OR(OR(D239&lt;1,D239&gt;2958465,D239&lt;&gt;INT(D239)),OR(E239&lt;1,E239&gt;2958465,E239&lt;&gt;INT(E239)),D239&gt;E239),"Перевірте дати",IF(OR('Налаштування'!$C$4&lt;&gt;"Готово",E239&lt;DATE('Налаштування'!$B$4,1,1),D239&gt;DATE('Налаштування'!$B$4,12,31)),"Перевірте рік",IF(OR(AND(C239="Тижневий",E239-D239&lt;&gt;6),AND(C239="Місячний",OR(YEAR(D239)&lt;&gt;'Налаштування'!$B$4,DAY(D239)&lt;&gt;1,E239&lt;&gt;DATE(YEAR(D239),MONTH(D239)+1,0)))),"Перевірте період",IF(COUNTIFS($B$7:$B$806,"="&amp;B239,$C$7:$C$806,C239,$D$7:$D$806,"&lt;="&amp;E239,$E$7:$E$806,"&gt;="&amp;D239)&gt;1,"Періоди перетинаються","Поля заповнені")))))))))))</x:f>
      </x:c>
      <x:c r="L239" s="11"/>
    </x:row>
    <x:row r="240" ht="40" customHeight="1">
      <x:c r="A240" s="11"/>
      <x:c r="B240" s="11"/>
      <x:c r="C240" s="11"/>
      <x:c r="D240" s="23"/>
      <x:c r="E240" s="23"/>
      <x:c r="F240" s="11"/>
      <x:c r="G240" s="11"/>
      <x:c r="H240" s="11"/>
      <x:c r="I240" s="11"/>
      <x:c r="J240" s="11"/>
      <x:c r="K240" s="12" t="str">
        <x:f>IF(COUNTA(A240:J240,L240)=0,"",IF(OR(OR(NOT(ISTEXT(A240)),LEN(TRIM(A240))=0),OR(NOT(ISTEXT(B240)),LEN(TRIM(B240))=0),OR(NOT(ISTEXT(F240)),LEN(TRIM(F240))=0),OR(NOT(ISTEXT(J240)),LEN(TRIM(J240))=0)),"Заповніть код, відділ, підсумок і роль",IF(OR(A240&lt;&gt;TRIM(A240),B240&lt;&gt;TRIM(B240),ISNUMBER(FIND("*",A240)),ISNUMBER(FIND("?",A240)),ISNUMBER(FIND("~",A240)),ISNUMBER(FIND("*",B240)),ISNUMBER(FIND("?",B240)),ISNUMBER(FIND("~",B240))),"Перевірте код і відділ",IF(COUNTIF($A$7:$A$806,"="&amp;A240)&gt;1,"Код повторюється",IF(COUNTIFS('Налаштування'!$I$7:$I$18,"="&amp;B240,'Налаштування'!$J$7:$J$18,"Готово")&lt;&gt;1,"Перевірте відділ",IF(NOT(OR(C240="Тижневий",C240="Місячний")),"Оберіть тип",IF(OR(NOT(ISNUMBER(D240)),NOT(ISNUMBER(E240))),"Вкажіть дати",IF(OR(OR(D240&lt;1,D240&gt;2958465,D240&lt;&gt;INT(D240)),OR(E240&lt;1,E240&gt;2958465,E240&lt;&gt;INT(E240)),D240&gt;E240),"Перевірте дати",IF(OR('Налаштування'!$C$4&lt;&gt;"Готово",E240&lt;DATE('Налаштування'!$B$4,1,1),D240&gt;DATE('Налаштування'!$B$4,12,31)),"Перевірте рік",IF(OR(AND(C240="Тижневий",E240-D240&lt;&gt;6),AND(C240="Місячний",OR(YEAR(D240)&lt;&gt;'Налаштування'!$B$4,DAY(D240)&lt;&gt;1,E240&lt;&gt;DATE(YEAR(D240),MONTH(D240)+1,0)))),"Перевірте період",IF(COUNTIFS($B$7:$B$806,"="&amp;B240,$C$7:$C$806,C240,$D$7:$D$806,"&lt;="&amp;E240,$E$7:$E$806,"&gt;="&amp;D240)&gt;1,"Періоди перетинаються","Поля заповнені")))))))))))</x:f>
      </x:c>
      <x:c r="L240" s="11"/>
    </x:row>
    <x:row r="241" ht="40" customHeight="1">
      <x:c r="A241" s="11"/>
      <x:c r="B241" s="11"/>
      <x:c r="C241" s="11"/>
      <x:c r="D241" s="23"/>
      <x:c r="E241" s="23"/>
      <x:c r="F241" s="11"/>
      <x:c r="G241" s="11"/>
      <x:c r="H241" s="11"/>
      <x:c r="I241" s="11"/>
      <x:c r="J241" s="11"/>
      <x:c r="K241" s="12" t="str">
        <x:f>IF(COUNTA(A241:J241,L241)=0,"",IF(OR(OR(NOT(ISTEXT(A241)),LEN(TRIM(A241))=0),OR(NOT(ISTEXT(B241)),LEN(TRIM(B241))=0),OR(NOT(ISTEXT(F241)),LEN(TRIM(F241))=0),OR(NOT(ISTEXT(J241)),LEN(TRIM(J241))=0)),"Заповніть код, відділ, підсумок і роль",IF(OR(A241&lt;&gt;TRIM(A241),B241&lt;&gt;TRIM(B241),ISNUMBER(FIND("*",A241)),ISNUMBER(FIND("?",A241)),ISNUMBER(FIND("~",A241)),ISNUMBER(FIND("*",B241)),ISNUMBER(FIND("?",B241)),ISNUMBER(FIND("~",B241))),"Перевірте код і відділ",IF(COUNTIF($A$7:$A$806,"="&amp;A241)&gt;1,"Код повторюється",IF(COUNTIFS('Налаштування'!$I$7:$I$18,"="&amp;B241,'Налаштування'!$J$7:$J$18,"Готово")&lt;&gt;1,"Перевірте відділ",IF(NOT(OR(C241="Тижневий",C241="Місячний")),"Оберіть тип",IF(OR(NOT(ISNUMBER(D241)),NOT(ISNUMBER(E241))),"Вкажіть дати",IF(OR(OR(D241&lt;1,D241&gt;2958465,D241&lt;&gt;INT(D241)),OR(E241&lt;1,E241&gt;2958465,E241&lt;&gt;INT(E241)),D241&gt;E241),"Перевірте дати",IF(OR('Налаштування'!$C$4&lt;&gt;"Готово",E241&lt;DATE('Налаштування'!$B$4,1,1),D241&gt;DATE('Налаштування'!$B$4,12,31)),"Перевірте рік",IF(OR(AND(C241="Тижневий",E241-D241&lt;&gt;6),AND(C241="Місячний",OR(YEAR(D241)&lt;&gt;'Налаштування'!$B$4,DAY(D241)&lt;&gt;1,E241&lt;&gt;DATE(YEAR(D241),MONTH(D241)+1,0)))),"Перевірте період",IF(COUNTIFS($B$7:$B$806,"="&amp;B241,$C$7:$C$806,C241,$D$7:$D$806,"&lt;="&amp;E241,$E$7:$E$806,"&gt;="&amp;D241)&gt;1,"Періоди перетинаються","Поля заповнені")))))))))))</x:f>
      </x:c>
      <x:c r="L241" s="11"/>
    </x:row>
    <x:row r="242" ht="40" customHeight="1">
      <x:c r="A242" s="11"/>
      <x:c r="B242" s="11"/>
      <x:c r="C242" s="11"/>
      <x:c r="D242" s="23"/>
      <x:c r="E242" s="23"/>
      <x:c r="F242" s="11"/>
      <x:c r="G242" s="11"/>
      <x:c r="H242" s="11"/>
      <x:c r="I242" s="11"/>
      <x:c r="J242" s="11"/>
      <x:c r="K242" s="12" t="str">
        <x:f>IF(COUNTA(A242:J242,L242)=0,"",IF(OR(OR(NOT(ISTEXT(A242)),LEN(TRIM(A242))=0),OR(NOT(ISTEXT(B242)),LEN(TRIM(B242))=0),OR(NOT(ISTEXT(F242)),LEN(TRIM(F242))=0),OR(NOT(ISTEXT(J242)),LEN(TRIM(J242))=0)),"Заповніть код, відділ, підсумок і роль",IF(OR(A242&lt;&gt;TRIM(A242),B242&lt;&gt;TRIM(B242),ISNUMBER(FIND("*",A242)),ISNUMBER(FIND("?",A242)),ISNUMBER(FIND("~",A242)),ISNUMBER(FIND("*",B242)),ISNUMBER(FIND("?",B242)),ISNUMBER(FIND("~",B242))),"Перевірте код і відділ",IF(COUNTIF($A$7:$A$806,"="&amp;A242)&gt;1,"Код повторюється",IF(COUNTIFS('Налаштування'!$I$7:$I$18,"="&amp;B242,'Налаштування'!$J$7:$J$18,"Готово")&lt;&gt;1,"Перевірте відділ",IF(NOT(OR(C242="Тижневий",C242="Місячний")),"Оберіть тип",IF(OR(NOT(ISNUMBER(D242)),NOT(ISNUMBER(E242))),"Вкажіть дати",IF(OR(OR(D242&lt;1,D242&gt;2958465,D242&lt;&gt;INT(D242)),OR(E242&lt;1,E242&gt;2958465,E242&lt;&gt;INT(E242)),D242&gt;E242),"Перевірте дати",IF(OR('Налаштування'!$C$4&lt;&gt;"Готово",E242&lt;DATE('Налаштування'!$B$4,1,1),D242&gt;DATE('Налаштування'!$B$4,12,31)),"Перевірте рік",IF(OR(AND(C242="Тижневий",E242-D242&lt;&gt;6),AND(C242="Місячний",OR(YEAR(D242)&lt;&gt;'Налаштування'!$B$4,DAY(D242)&lt;&gt;1,E242&lt;&gt;DATE(YEAR(D242),MONTH(D242)+1,0)))),"Перевірте період",IF(COUNTIFS($B$7:$B$806,"="&amp;B242,$C$7:$C$806,C242,$D$7:$D$806,"&lt;="&amp;E242,$E$7:$E$806,"&gt;="&amp;D242)&gt;1,"Періоди перетинаються","Поля заповнені")))))))))))</x:f>
      </x:c>
      <x:c r="L242" s="11"/>
    </x:row>
    <x:row r="243" ht="40" customHeight="1">
      <x:c r="A243" s="11"/>
      <x:c r="B243" s="11"/>
      <x:c r="C243" s="11"/>
      <x:c r="D243" s="23"/>
      <x:c r="E243" s="23"/>
      <x:c r="F243" s="11"/>
      <x:c r="G243" s="11"/>
      <x:c r="H243" s="11"/>
      <x:c r="I243" s="11"/>
      <x:c r="J243" s="11"/>
      <x:c r="K243" s="12" t="str">
        <x:f>IF(COUNTA(A243:J243,L243)=0,"",IF(OR(OR(NOT(ISTEXT(A243)),LEN(TRIM(A243))=0),OR(NOT(ISTEXT(B243)),LEN(TRIM(B243))=0),OR(NOT(ISTEXT(F243)),LEN(TRIM(F243))=0),OR(NOT(ISTEXT(J243)),LEN(TRIM(J243))=0)),"Заповніть код, відділ, підсумок і роль",IF(OR(A243&lt;&gt;TRIM(A243),B243&lt;&gt;TRIM(B243),ISNUMBER(FIND("*",A243)),ISNUMBER(FIND("?",A243)),ISNUMBER(FIND("~",A243)),ISNUMBER(FIND("*",B243)),ISNUMBER(FIND("?",B243)),ISNUMBER(FIND("~",B243))),"Перевірте код і відділ",IF(COUNTIF($A$7:$A$806,"="&amp;A243)&gt;1,"Код повторюється",IF(COUNTIFS('Налаштування'!$I$7:$I$18,"="&amp;B243,'Налаштування'!$J$7:$J$18,"Готово")&lt;&gt;1,"Перевірте відділ",IF(NOT(OR(C243="Тижневий",C243="Місячний")),"Оберіть тип",IF(OR(NOT(ISNUMBER(D243)),NOT(ISNUMBER(E243))),"Вкажіть дати",IF(OR(OR(D243&lt;1,D243&gt;2958465,D243&lt;&gt;INT(D243)),OR(E243&lt;1,E243&gt;2958465,E243&lt;&gt;INT(E243)),D243&gt;E243),"Перевірте дати",IF(OR('Налаштування'!$C$4&lt;&gt;"Готово",E243&lt;DATE('Налаштування'!$B$4,1,1),D243&gt;DATE('Налаштування'!$B$4,12,31)),"Перевірте рік",IF(OR(AND(C243="Тижневий",E243-D243&lt;&gt;6),AND(C243="Місячний",OR(YEAR(D243)&lt;&gt;'Налаштування'!$B$4,DAY(D243)&lt;&gt;1,E243&lt;&gt;DATE(YEAR(D243),MONTH(D243)+1,0)))),"Перевірте період",IF(COUNTIFS($B$7:$B$806,"="&amp;B243,$C$7:$C$806,C243,$D$7:$D$806,"&lt;="&amp;E243,$E$7:$E$806,"&gt;="&amp;D243)&gt;1,"Періоди перетинаються","Поля заповнені")))))))))))</x:f>
      </x:c>
      <x:c r="L243" s="11"/>
    </x:row>
    <x:row r="244" ht="40" customHeight="1">
      <x:c r="A244" s="11"/>
      <x:c r="B244" s="11"/>
      <x:c r="C244" s="11"/>
      <x:c r="D244" s="23"/>
      <x:c r="E244" s="23"/>
      <x:c r="F244" s="11"/>
      <x:c r="G244" s="11"/>
      <x:c r="H244" s="11"/>
      <x:c r="I244" s="11"/>
      <x:c r="J244" s="11"/>
      <x:c r="K244" s="12" t="str">
        <x:f>IF(COUNTA(A244:J244,L244)=0,"",IF(OR(OR(NOT(ISTEXT(A244)),LEN(TRIM(A244))=0),OR(NOT(ISTEXT(B244)),LEN(TRIM(B244))=0),OR(NOT(ISTEXT(F244)),LEN(TRIM(F244))=0),OR(NOT(ISTEXT(J244)),LEN(TRIM(J244))=0)),"Заповніть код, відділ, підсумок і роль",IF(OR(A244&lt;&gt;TRIM(A244),B244&lt;&gt;TRIM(B244),ISNUMBER(FIND("*",A244)),ISNUMBER(FIND("?",A244)),ISNUMBER(FIND("~",A244)),ISNUMBER(FIND("*",B244)),ISNUMBER(FIND("?",B244)),ISNUMBER(FIND("~",B244))),"Перевірте код і відділ",IF(COUNTIF($A$7:$A$806,"="&amp;A244)&gt;1,"Код повторюється",IF(COUNTIFS('Налаштування'!$I$7:$I$18,"="&amp;B244,'Налаштування'!$J$7:$J$18,"Готово")&lt;&gt;1,"Перевірте відділ",IF(NOT(OR(C244="Тижневий",C244="Місячний")),"Оберіть тип",IF(OR(NOT(ISNUMBER(D244)),NOT(ISNUMBER(E244))),"Вкажіть дати",IF(OR(OR(D244&lt;1,D244&gt;2958465,D244&lt;&gt;INT(D244)),OR(E244&lt;1,E244&gt;2958465,E244&lt;&gt;INT(E244)),D244&gt;E244),"Перевірте дати",IF(OR('Налаштування'!$C$4&lt;&gt;"Готово",E244&lt;DATE('Налаштування'!$B$4,1,1),D244&gt;DATE('Налаштування'!$B$4,12,31)),"Перевірте рік",IF(OR(AND(C244="Тижневий",E244-D244&lt;&gt;6),AND(C244="Місячний",OR(YEAR(D244)&lt;&gt;'Налаштування'!$B$4,DAY(D244)&lt;&gt;1,E244&lt;&gt;DATE(YEAR(D244),MONTH(D244)+1,0)))),"Перевірте період",IF(COUNTIFS($B$7:$B$806,"="&amp;B244,$C$7:$C$806,C244,$D$7:$D$806,"&lt;="&amp;E244,$E$7:$E$806,"&gt;="&amp;D244)&gt;1,"Періоди перетинаються","Поля заповнені")))))))))))</x:f>
      </x:c>
      <x:c r="L244" s="11"/>
    </x:row>
    <x:row r="245" ht="40" customHeight="1">
      <x:c r="A245" s="11"/>
      <x:c r="B245" s="11"/>
      <x:c r="C245" s="11"/>
      <x:c r="D245" s="23"/>
      <x:c r="E245" s="23"/>
      <x:c r="F245" s="11"/>
      <x:c r="G245" s="11"/>
      <x:c r="H245" s="11"/>
      <x:c r="I245" s="11"/>
      <x:c r="J245" s="11"/>
      <x:c r="K245" s="12" t="str">
        <x:f>IF(COUNTA(A245:J245,L245)=0,"",IF(OR(OR(NOT(ISTEXT(A245)),LEN(TRIM(A245))=0),OR(NOT(ISTEXT(B245)),LEN(TRIM(B245))=0),OR(NOT(ISTEXT(F245)),LEN(TRIM(F245))=0),OR(NOT(ISTEXT(J245)),LEN(TRIM(J245))=0)),"Заповніть код, відділ, підсумок і роль",IF(OR(A245&lt;&gt;TRIM(A245),B245&lt;&gt;TRIM(B245),ISNUMBER(FIND("*",A245)),ISNUMBER(FIND("?",A245)),ISNUMBER(FIND("~",A245)),ISNUMBER(FIND("*",B245)),ISNUMBER(FIND("?",B245)),ISNUMBER(FIND("~",B245))),"Перевірте код і відділ",IF(COUNTIF($A$7:$A$806,"="&amp;A245)&gt;1,"Код повторюється",IF(COUNTIFS('Налаштування'!$I$7:$I$18,"="&amp;B245,'Налаштування'!$J$7:$J$18,"Готово")&lt;&gt;1,"Перевірте відділ",IF(NOT(OR(C245="Тижневий",C245="Місячний")),"Оберіть тип",IF(OR(NOT(ISNUMBER(D245)),NOT(ISNUMBER(E245))),"Вкажіть дати",IF(OR(OR(D245&lt;1,D245&gt;2958465,D245&lt;&gt;INT(D245)),OR(E245&lt;1,E245&gt;2958465,E245&lt;&gt;INT(E245)),D245&gt;E245),"Перевірте дати",IF(OR('Налаштування'!$C$4&lt;&gt;"Готово",E245&lt;DATE('Налаштування'!$B$4,1,1),D245&gt;DATE('Налаштування'!$B$4,12,31)),"Перевірте рік",IF(OR(AND(C245="Тижневий",E245-D245&lt;&gt;6),AND(C245="Місячний",OR(YEAR(D245)&lt;&gt;'Налаштування'!$B$4,DAY(D245)&lt;&gt;1,E245&lt;&gt;DATE(YEAR(D245),MONTH(D245)+1,0)))),"Перевірте період",IF(COUNTIFS($B$7:$B$806,"="&amp;B245,$C$7:$C$806,C245,$D$7:$D$806,"&lt;="&amp;E245,$E$7:$E$806,"&gt;="&amp;D245)&gt;1,"Періоди перетинаються","Поля заповнені")))))))))))</x:f>
      </x:c>
      <x:c r="L245" s="11"/>
    </x:row>
    <x:row r="246" ht="40" customHeight="1">
      <x:c r="A246" s="11"/>
      <x:c r="B246" s="11"/>
      <x:c r="C246" s="11"/>
      <x:c r="D246" s="23"/>
      <x:c r="E246" s="23"/>
      <x:c r="F246" s="11"/>
      <x:c r="G246" s="11"/>
      <x:c r="H246" s="11"/>
      <x:c r="I246" s="11"/>
      <x:c r="J246" s="11"/>
      <x:c r="K246" s="12" t="str">
        <x:f>IF(COUNTA(A246:J246,L246)=0,"",IF(OR(OR(NOT(ISTEXT(A246)),LEN(TRIM(A246))=0),OR(NOT(ISTEXT(B246)),LEN(TRIM(B246))=0),OR(NOT(ISTEXT(F246)),LEN(TRIM(F246))=0),OR(NOT(ISTEXT(J246)),LEN(TRIM(J246))=0)),"Заповніть код, відділ, підсумок і роль",IF(OR(A246&lt;&gt;TRIM(A246),B246&lt;&gt;TRIM(B246),ISNUMBER(FIND("*",A246)),ISNUMBER(FIND("?",A246)),ISNUMBER(FIND("~",A246)),ISNUMBER(FIND("*",B246)),ISNUMBER(FIND("?",B246)),ISNUMBER(FIND("~",B246))),"Перевірте код і відділ",IF(COUNTIF($A$7:$A$806,"="&amp;A246)&gt;1,"Код повторюється",IF(COUNTIFS('Налаштування'!$I$7:$I$18,"="&amp;B246,'Налаштування'!$J$7:$J$18,"Готово")&lt;&gt;1,"Перевірте відділ",IF(NOT(OR(C246="Тижневий",C246="Місячний")),"Оберіть тип",IF(OR(NOT(ISNUMBER(D246)),NOT(ISNUMBER(E246))),"Вкажіть дати",IF(OR(OR(D246&lt;1,D246&gt;2958465,D246&lt;&gt;INT(D246)),OR(E246&lt;1,E246&gt;2958465,E246&lt;&gt;INT(E246)),D246&gt;E246),"Перевірте дати",IF(OR('Налаштування'!$C$4&lt;&gt;"Готово",E246&lt;DATE('Налаштування'!$B$4,1,1),D246&gt;DATE('Налаштування'!$B$4,12,31)),"Перевірте рік",IF(OR(AND(C246="Тижневий",E246-D246&lt;&gt;6),AND(C246="Місячний",OR(YEAR(D246)&lt;&gt;'Налаштування'!$B$4,DAY(D246)&lt;&gt;1,E246&lt;&gt;DATE(YEAR(D246),MONTH(D246)+1,0)))),"Перевірте період",IF(COUNTIFS($B$7:$B$806,"="&amp;B246,$C$7:$C$806,C246,$D$7:$D$806,"&lt;="&amp;E246,$E$7:$E$806,"&gt;="&amp;D246)&gt;1,"Періоди перетинаються","Поля заповнені")))))))))))</x:f>
      </x:c>
      <x:c r="L246" s="11"/>
    </x:row>
    <x:row r="247" ht="40" customHeight="1">
      <x:c r="A247" s="11"/>
      <x:c r="B247" s="11"/>
      <x:c r="C247" s="11"/>
      <x:c r="D247" s="23"/>
      <x:c r="E247" s="23"/>
      <x:c r="F247" s="11"/>
      <x:c r="G247" s="11"/>
      <x:c r="H247" s="11"/>
      <x:c r="I247" s="11"/>
      <x:c r="J247" s="11"/>
      <x:c r="K247" s="12" t="str">
        <x:f>IF(COUNTA(A247:J247,L247)=0,"",IF(OR(OR(NOT(ISTEXT(A247)),LEN(TRIM(A247))=0),OR(NOT(ISTEXT(B247)),LEN(TRIM(B247))=0),OR(NOT(ISTEXT(F247)),LEN(TRIM(F247))=0),OR(NOT(ISTEXT(J247)),LEN(TRIM(J247))=0)),"Заповніть код, відділ, підсумок і роль",IF(OR(A247&lt;&gt;TRIM(A247),B247&lt;&gt;TRIM(B247),ISNUMBER(FIND("*",A247)),ISNUMBER(FIND("?",A247)),ISNUMBER(FIND("~",A247)),ISNUMBER(FIND("*",B247)),ISNUMBER(FIND("?",B247)),ISNUMBER(FIND("~",B247))),"Перевірте код і відділ",IF(COUNTIF($A$7:$A$806,"="&amp;A247)&gt;1,"Код повторюється",IF(COUNTIFS('Налаштування'!$I$7:$I$18,"="&amp;B247,'Налаштування'!$J$7:$J$18,"Готово")&lt;&gt;1,"Перевірте відділ",IF(NOT(OR(C247="Тижневий",C247="Місячний")),"Оберіть тип",IF(OR(NOT(ISNUMBER(D247)),NOT(ISNUMBER(E247))),"Вкажіть дати",IF(OR(OR(D247&lt;1,D247&gt;2958465,D247&lt;&gt;INT(D247)),OR(E247&lt;1,E247&gt;2958465,E247&lt;&gt;INT(E247)),D247&gt;E247),"Перевірте дати",IF(OR('Налаштування'!$C$4&lt;&gt;"Готово",E247&lt;DATE('Налаштування'!$B$4,1,1),D247&gt;DATE('Налаштування'!$B$4,12,31)),"Перевірте рік",IF(OR(AND(C247="Тижневий",E247-D247&lt;&gt;6),AND(C247="Місячний",OR(YEAR(D247)&lt;&gt;'Налаштування'!$B$4,DAY(D247)&lt;&gt;1,E247&lt;&gt;DATE(YEAR(D247),MONTH(D247)+1,0)))),"Перевірте період",IF(COUNTIFS($B$7:$B$806,"="&amp;B247,$C$7:$C$806,C247,$D$7:$D$806,"&lt;="&amp;E247,$E$7:$E$806,"&gt;="&amp;D247)&gt;1,"Періоди перетинаються","Поля заповнені")))))))))))</x:f>
      </x:c>
      <x:c r="L247" s="11"/>
    </x:row>
    <x:row r="248" ht="40" customHeight="1">
      <x:c r="A248" s="11"/>
      <x:c r="B248" s="11"/>
      <x:c r="C248" s="11"/>
      <x:c r="D248" s="23"/>
      <x:c r="E248" s="23"/>
      <x:c r="F248" s="11"/>
      <x:c r="G248" s="11"/>
      <x:c r="H248" s="11"/>
      <x:c r="I248" s="11"/>
      <x:c r="J248" s="11"/>
      <x:c r="K248" s="12" t="str">
        <x:f>IF(COUNTA(A248:J248,L248)=0,"",IF(OR(OR(NOT(ISTEXT(A248)),LEN(TRIM(A248))=0),OR(NOT(ISTEXT(B248)),LEN(TRIM(B248))=0),OR(NOT(ISTEXT(F248)),LEN(TRIM(F248))=0),OR(NOT(ISTEXT(J248)),LEN(TRIM(J248))=0)),"Заповніть код, відділ, підсумок і роль",IF(OR(A248&lt;&gt;TRIM(A248),B248&lt;&gt;TRIM(B248),ISNUMBER(FIND("*",A248)),ISNUMBER(FIND("?",A248)),ISNUMBER(FIND("~",A248)),ISNUMBER(FIND("*",B248)),ISNUMBER(FIND("?",B248)),ISNUMBER(FIND("~",B248))),"Перевірте код і відділ",IF(COUNTIF($A$7:$A$806,"="&amp;A248)&gt;1,"Код повторюється",IF(COUNTIFS('Налаштування'!$I$7:$I$18,"="&amp;B248,'Налаштування'!$J$7:$J$18,"Готово")&lt;&gt;1,"Перевірте відділ",IF(NOT(OR(C248="Тижневий",C248="Місячний")),"Оберіть тип",IF(OR(NOT(ISNUMBER(D248)),NOT(ISNUMBER(E248))),"Вкажіть дати",IF(OR(OR(D248&lt;1,D248&gt;2958465,D248&lt;&gt;INT(D248)),OR(E248&lt;1,E248&gt;2958465,E248&lt;&gt;INT(E248)),D248&gt;E248),"Перевірте дати",IF(OR('Налаштування'!$C$4&lt;&gt;"Готово",E248&lt;DATE('Налаштування'!$B$4,1,1),D248&gt;DATE('Налаштування'!$B$4,12,31)),"Перевірте рік",IF(OR(AND(C248="Тижневий",E248-D248&lt;&gt;6),AND(C248="Місячний",OR(YEAR(D248)&lt;&gt;'Налаштування'!$B$4,DAY(D248)&lt;&gt;1,E248&lt;&gt;DATE(YEAR(D248),MONTH(D248)+1,0)))),"Перевірте період",IF(COUNTIFS($B$7:$B$806,"="&amp;B248,$C$7:$C$806,C248,$D$7:$D$806,"&lt;="&amp;E248,$E$7:$E$806,"&gt;="&amp;D248)&gt;1,"Періоди перетинаються","Поля заповнені")))))))))))</x:f>
      </x:c>
      <x:c r="L248" s="11"/>
    </x:row>
    <x:row r="249" ht="40" customHeight="1">
      <x:c r="A249" s="11"/>
      <x:c r="B249" s="11"/>
      <x:c r="C249" s="11"/>
      <x:c r="D249" s="23"/>
      <x:c r="E249" s="23"/>
      <x:c r="F249" s="11"/>
      <x:c r="G249" s="11"/>
      <x:c r="H249" s="11"/>
      <x:c r="I249" s="11"/>
      <x:c r="J249" s="11"/>
      <x:c r="K249" s="12" t="str">
        <x:f>IF(COUNTA(A249:J249,L249)=0,"",IF(OR(OR(NOT(ISTEXT(A249)),LEN(TRIM(A249))=0),OR(NOT(ISTEXT(B249)),LEN(TRIM(B249))=0),OR(NOT(ISTEXT(F249)),LEN(TRIM(F249))=0),OR(NOT(ISTEXT(J249)),LEN(TRIM(J249))=0)),"Заповніть код, відділ, підсумок і роль",IF(OR(A249&lt;&gt;TRIM(A249),B249&lt;&gt;TRIM(B249),ISNUMBER(FIND("*",A249)),ISNUMBER(FIND("?",A249)),ISNUMBER(FIND("~",A249)),ISNUMBER(FIND("*",B249)),ISNUMBER(FIND("?",B249)),ISNUMBER(FIND("~",B249))),"Перевірте код і відділ",IF(COUNTIF($A$7:$A$806,"="&amp;A249)&gt;1,"Код повторюється",IF(COUNTIFS('Налаштування'!$I$7:$I$18,"="&amp;B249,'Налаштування'!$J$7:$J$18,"Готово")&lt;&gt;1,"Перевірте відділ",IF(NOT(OR(C249="Тижневий",C249="Місячний")),"Оберіть тип",IF(OR(NOT(ISNUMBER(D249)),NOT(ISNUMBER(E249))),"Вкажіть дати",IF(OR(OR(D249&lt;1,D249&gt;2958465,D249&lt;&gt;INT(D249)),OR(E249&lt;1,E249&gt;2958465,E249&lt;&gt;INT(E249)),D249&gt;E249),"Перевірте дати",IF(OR('Налаштування'!$C$4&lt;&gt;"Готово",E249&lt;DATE('Налаштування'!$B$4,1,1),D249&gt;DATE('Налаштування'!$B$4,12,31)),"Перевірте рік",IF(OR(AND(C249="Тижневий",E249-D249&lt;&gt;6),AND(C249="Місячний",OR(YEAR(D249)&lt;&gt;'Налаштування'!$B$4,DAY(D249)&lt;&gt;1,E249&lt;&gt;DATE(YEAR(D249),MONTH(D249)+1,0)))),"Перевірте період",IF(COUNTIFS($B$7:$B$806,"="&amp;B249,$C$7:$C$806,C249,$D$7:$D$806,"&lt;="&amp;E249,$E$7:$E$806,"&gt;="&amp;D249)&gt;1,"Періоди перетинаються","Поля заповнені")))))))))))</x:f>
      </x:c>
      <x:c r="L249" s="11"/>
    </x:row>
    <x:row r="250" ht="40" customHeight="1">
      <x:c r="A250" s="11"/>
      <x:c r="B250" s="11"/>
      <x:c r="C250" s="11"/>
      <x:c r="D250" s="23"/>
      <x:c r="E250" s="23"/>
      <x:c r="F250" s="11"/>
      <x:c r="G250" s="11"/>
      <x:c r="H250" s="11"/>
      <x:c r="I250" s="11"/>
      <x:c r="J250" s="11"/>
      <x:c r="K250" s="12" t="str">
        <x:f>IF(COUNTA(A250:J250,L250)=0,"",IF(OR(OR(NOT(ISTEXT(A250)),LEN(TRIM(A250))=0),OR(NOT(ISTEXT(B250)),LEN(TRIM(B250))=0),OR(NOT(ISTEXT(F250)),LEN(TRIM(F250))=0),OR(NOT(ISTEXT(J250)),LEN(TRIM(J250))=0)),"Заповніть код, відділ, підсумок і роль",IF(OR(A250&lt;&gt;TRIM(A250),B250&lt;&gt;TRIM(B250),ISNUMBER(FIND("*",A250)),ISNUMBER(FIND("?",A250)),ISNUMBER(FIND("~",A250)),ISNUMBER(FIND("*",B250)),ISNUMBER(FIND("?",B250)),ISNUMBER(FIND("~",B250))),"Перевірте код і відділ",IF(COUNTIF($A$7:$A$806,"="&amp;A250)&gt;1,"Код повторюється",IF(COUNTIFS('Налаштування'!$I$7:$I$18,"="&amp;B250,'Налаштування'!$J$7:$J$18,"Готово")&lt;&gt;1,"Перевірте відділ",IF(NOT(OR(C250="Тижневий",C250="Місячний")),"Оберіть тип",IF(OR(NOT(ISNUMBER(D250)),NOT(ISNUMBER(E250))),"Вкажіть дати",IF(OR(OR(D250&lt;1,D250&gt;2958465,D250&lt;&gt;INT(D250)),OR(E250&lt;1,E250&gt;2958465,E250&lt;&gt;INT(E250)),D250&gt;E250),"Перевірте дати",IF(OR('Налаштування'!$C$4&lt;&gt;"Готово",E250&lt;DATE('Налаштування'!$B$4,1,1),D250&gt;DATE('Налаштування'!$B$4,12,31)),"Перевірте рік",IF(OR(AND(C250="Тижневий",E250-D250&lt;&gt;6),AND(C250="Місячний",OR(YEAR(D250)&lt;&gt;'Налаштування'!$B$4,DAY(D250)&lt;&gt;1,E250&lt;&gt;DATE(YEAR(D250),MONTH(D250)+1,0)))),"Перевірте період",IF(COUNTIFS($B$7:$B$806,"="&amp;B250,$C$7:$C$806,C250,$D$7:$D$806,"&lt;="&amp;E250,$E$7:$E$806,"&gt;="&amp;D250)&gt;1,"Періоди перетинаються","Поля заповнені")))))))))))</x:f>
      </x:c>
      <x:c r="L250" s="11"/>
    </x:row>
    <x:row r="251" ht="40" customHeight="1">
      <x:c r="A251" s="11"/>
      <x:c r="B251" s="11"/>
      <x:c r="C251" s="11"/>
      <x:c r="D251" s="23"/>
      <x:c r="E251" s="23"/>
      <x:c r="F251" s="11"/>
      <x:c r="G251" s="11"/>
      <x:c r="H251" s="11"/>
      <x:c r="I251" s="11"/>
      <x:c r="J251" s="11"/>
      <x:c r="K251" s="12" t="str">
        <x:f>IF(COUNTA(A251:J251,L251)=0,"",IF(OR(OR(NOT(ISTEXT(A251)),LEN(TRIM(A251))=0),OR(NOT(ISTEXT(B251)),LEN(TRIM(B251))=0),OR(NOT(ISTEXT(F251)),LEN(TRIM(F251))=0),OR(NOT(ISTEXT(J251)),LEN(TRIM(J251))=0)),"Заповніть код, відділ, підсумок і роль",IF(OR(A251&lt;&gt;TRIM(A251),B251&lt;&gt;TRIM(B251),ISNUMBER(FIND("*",A251)),ISNUMBER(FIND("?",A251)),ISNUMBER(FIND("~",A251)),ISNUMBER(FIND("*",B251)),ISNUMBER(FIND("?",B251)),ISNUMBER(FIND("~",B251))),"Перевірте код і відділ",IF(COUNTIF($A$7:$A$806,"="&amp;A251)&gt;1,"Код повторюється",IF(COUNTIFS('Налаштування'!$I$7:$I$18,"="&amp;B251,'Налаштування'!$J$7:$J$18,"Готово")&lt;&gt;1,"Перевірте відділ",IF(NOT(OR(C251="Тижневий",C251="Місячний")),"Оберіть тип",IF(OR(NOT(ISNUMBER(D251)),NOT(ISNUMBER(E251))),"Вкажіть дати",IF(OR(OR(D251&lt;1,D251&gt;2958465,D251&lt;&gt;INT(D251)),OR(E251&lt;1,E251&gt;2958465,E251&lt;&gt;INT(E251)),D251&gt;E251),"Перевірте дати",IF(OR('Налаштування'!$C$4&lt;&gt;"Готово",E251&lt;DATE('Налаштування'!$B$4,1,1),D251&gt;DATE('Налаштування'!$B$4,12,31)),"Перевірте рік",IF(OR(AND(C251="Тижневий",E251-D251&lt;&gt;6),AND(C251="Місячний",OR(YEAR(D251)&lt;&gt;'Налаштування'!$B$4,DAY(D251)&lt;&gt;1,E251&lt;&gt;DATE(YEAR(D251),MONTH(D251)+1,0)))),"Перевірте період",IF(COUNTIFS($B$7:$B$806,"="&amp;B251,$C$7:$C$806,C251,$D$7:$D$806,"&lt;="&amp;E251,$E$7:$E$806,"&gt;="&amp;D251)&gt;1,"Періоди перетинаються","Поля заповнені")))))))))))</x:f>
      </x:c>
      <x:c r="L251" s="11"/>
    </x:row>
    <x:row r="252" ht="40" customHeight="1">
      <x:c r="A252" s="11"/>
      <x:c r="B252" s="11"/>
      <x:c r="C252" s="11"/>
      <x:c r="D252" s="23"/>
      <x:c r="E252" s="23"/>
      <x:c r="F252" s="11"/>
      <x:c r="G252" s="11"/>
      <x:c r="H252" s="11"/>
      <x:c r="I252" s="11"/>
      <x:c r="J252" s="11"/>
      <x:c r="K252" s="12" t="str">
        <x:f>IF(COUNTA(A252:J252,L252)=0,"",IF(OR(OR(NOT(ISTEXT(A252)),LEN(TRIM(A252))=0),OR(NOT(ISTEXT(B252)),LEN(TRIM(B252))=0),OR(NOT(ISTEXT(F252)),LEN(TRIM(F252))=0),OR(NOT(ISTEXT(J252)),LEN(TRIM(J252))=0)),"Заповніть код, відділ, підсумок і роль",IF(OR(A252&lt;&gt;TRIM(A252),B252&lt;&gt;TRIM(B252),ISNUMBER(FIND("*",A252)),ISNUMBER(FIND("?",A252)),ISNUMBER(FIND("~",A252)),ISNUMBER(FIND("*",B252)),ISNUMBER(FIND("?",B252)),ISNUMBER(FIND("~",B252))),"Перевірте код і відділ",IF(COUNTIF($A$7:$A$806,"="&amp;A252)&gt;1,"Код повторюється",IF(COUNTIFS('Налаштування'!$I$7:$I$18,"="&amp;B252,'Налаштування'!$J$7:$J$18,"Готово")&lt;&gt;1,"Перевірте відділ",IF(NOT(OR(C252="Тижневий",C252="Місячний")),"Оберіть тип",IF(OR(NOT(ISNUMBER(D252)),NOT(ISNUMBER(E252))),"Вкажіть дати",IF(OR(OR(D252&lt;1,D252&gt;2958465,D252&lt;&gt;INT(D252)),OR(E252&lt;1,E252&gt;2958465,E252&lt;&gt;INT(E252)),D252&gt;E252),"Перевірте дати",IF(OR('Налаштування'!$C$4&lt;&gt;"Готово",E252&lt;DATE('Налаштування'!$B$4,1,1),D252&gt;DATE('Налаштування'!$B$4,12,31)),"Перевірте рік",IF(OR(AND(C252="Тижневий",E252-D252&lt;&gt;6),AND(C252="Місячний",OR(YEAR(D252)&lt;&gt;'Налаштування'!$B$4,DAY(D252)&lt;&gt;1,E252&lt;&gt;DATE(YEAR(D252),MONTH(D252)+1,0)))),"Перевірте період",IF(COUNTIFS($B$7:$B$806,"="&amp;B252,$C$7:$C$806,C252,$D$7:$D$806,"&lt;="&amp;E252,$E$7:$E$806,"&gt;="&amp;D252)&gt;1,"Періоди перетинаються","Поля заповнені")))))))))))</x:f>
      </x:c>
      <x:c r="L252" s="11"/>
    </x:row>
    <x:row r="253" ht="40" customHeight="1">
      <x:c r="A253" s="11"/>
      <x:c r="B253" s="11"/>
      <x:c r="C253" s="11"/>
      <x:c r="D253" s="23"/>
      <x:c r="E253" s="23"/>
      <x:c r="F253" s="11"/>
      <x:c r="G253" s="11"/>
      <x:c r="H253" s="11"/>
      <x:c r="I253" s="11"/>
      <x:c r="J253" s="11"/>
      <x:c r="K253" s="12" t="str">
        <x:f>IF(COUNTA(A253:J253,L253)=0,"",IF(OR(OR(NOT(ISTEXT(A253)),LEN(TRIM(A253))=0),OR(NOT(ISTEXT(B253)),LEN(TRIM(B253))=0),OR(NOT(ISTEXT(F253)),LEN(TRIM(F253))=0),OR(NOT(ISTEXT(J253)),LEN(TRIM(J253))=0)),"Заповніть код, відділ, підсумок і роль",IF(OR(A253&lt;&gt;TRIM(A253),B253&lt;&gt;TRIM(B253),ISNUMBER(FIND("*",A253)),ISNUMBER(FIND("?",A253)),ISNUMBER(FIND("~",A253)),ISNUMBER(FIND("*",B253)),ISNUMBER(FIND("?",B253)),ISNUMBER(FIND("~",B253))),"Перевірте код і відділ",IF(COUNTIF($A$7:$A$806,"="&amp;A253)&gt;1,"Код повторюється",IF(COUNTIFS('Налаштування'!$I$7:$I$18,"="&amp;B253,'Налаштування'!$J$7:$J$18,"Готово")&lt;&gt;1,"Перевірте відділ",IF(NOT(OR(C253="Тижневий",C253="Місячний")),"Оберіть тип",IF(OR(NOT(ISNUMBER(D253)),NOT(ISNUMBER(E253))),"Вкажіть дати",IF(OR(OR(D253&lt;1,D253&gt;2958465,D253&lt;&gt;INT(D253)),OR(E253&lt;1,E253&gt;2958465,E253&lt;&gt;INT(E253)),D253&gt;E253),"Перевірте дати",IF(OR('Налаштування'!$C$4&lt;&gt;"Готово",E253&lt;DATE('Налаштування'!$B$4,1,1),D253&gt;DATE('Налаштування'!$B$4,12,31)),"Перевірте рік",IF(OR(AND(C253="Тижневий",E253-D253&lt;&gt;6),AND(C253="Місячний",OR(YEAR(D253)&lt;&gt;'Налаштування'!$B$4,DAY(D253)&lt;&gt;1,E253&lt;&gt;DATE(YEAR(D253),MONTH(D253)+1,0)))),"Перевірте період",IF(COUNTIFS($B$7:$B$806,"="&amp;B253,$C$7:$C$806,C253,$D$7:$D$806,"&lt;="&amp;E253,$E$7:$E$806,"&gt;="&amp;D253)&gt;1,"Періоди перетинаються","Поля заповнені")))))))))))</x:f>
      </x:c>
      <x:c r="L253" s="11"/>
    </x:row>
    <x:row r="254" ht="40" customHeight="1">
      <x:c r="A254" s="11"/>
      <x:c r="B254" s="11"/>
      <x:c r="C254" s="11"/>
      <x:c r="D254" s="23"/>
      <x:c r="E254" s="23"/>
      <x:c r="F254" s="11"/>
      <x:c r="G254" s="11"/>
      <x:c r="H254" s="11"/>
      <x:c r="I254" s="11"/>
      <x:c r="J254" s="11"/>
      <x:c r="K254" s="12" t="str">
        <x:f>IF(COUNTA(A254:J254,L254)=0,"",IF(OR(OR(NOT(ISTEXT(A254)),LEN(TRIM(A254))=0),OR(NOT(ISTEXT(B254)),LEN(TRIM(B254))=0),OR(NOT(ISTEXT(F254)),LEN(TRIM(F254))=0),OR(NOT(ISTEXT(J254)),LEN(TRIM(J254))=0)),"Заповніть код, відділ, підсумок і роль",IF(OR(A254&lt;&gt;TRIM(A254),B254&lt;&gt;TRIM(B254),ISNUMBER(FIND("*",A254)),ISNUMBER(FIND("?",A254)),ISNUMBER(FIND("~",A254)),ISNUMBER(FIND("*",B254)),ISNUMBER(FIND("?",B254)),ISNUMBER(FIND("~",B254))),"Перевірте код і відділ",IF(COUNTIF($A$7:$A$806,"="&amp;A254)&gt;1,"Код повторюється",IF(COUNTIFS('Налаштування'!$I$7:$I$18,"="&amp;B254,'Налаштування'!$J$7:$J$18,"Готово")&lt;&gt;1,"Перевірте відділ",IF(NOT(OR(C254="Тижневий",C254="Місячний")),"Оберіть тип",IF(OR(NOT(ISNUMBER(D254)),NOT(ISNUMBER(E254))),"Вкажіть дати",IF(OR(OR(D254&lt;1,D254&gt;2958465,D254&lt;&gt;INT(D254)),OR(E254&lt;1,E254&gt;2958465,E254&lt;&gt;INT(E254)),D254&gt;E254),"Перевірте дати",IF(OR('Налаштування'!$C$4&lt;&gt;"Готово",E254&lt;DATE('Налаштування'!$B$4,1,1),D254&gt;DATE('Налаштування'!$B$4,12,31)),"Перевірте рік",IF(OR(AND(C254="Тижневий",E254-D254&lt;&gt;6),AND(C254="Місячний",OR(YEAR(D254)&lt;&gt;'Налаштування'!$B$4,DAY(D254)&lt;&gt;1,E254&lt;&gt;DATE(YEAR(D254),MONTH(D254)+1,0)))),"Перевірте період",IF(COUNTIFS($B$7:$B$806,"="&amp;B254,$C$7:$C$806,C254,$D$7:$D$806,"&lt;="&amp;E254,$E$7:$E$806,"&gt;="&amp;D254)&gt;1,"Періоди перетинаються","Поля заповнені")))))))))))</x:f>
      </x:c>
      <x:c r="L254" s="11"/>
    </x:row>
    <x:row r="255" ht="40" customHeight="1">
      <x:c r="A255" s="11"/>
      <x:c r="B255" s="11"/>
      <x:c r="C255" s="11"/>
      <x:c r="D255" s="23"/>
      <x:c r="E255" s="23"/>
      <x:c r="F255" s="11"/>
      <x:c r="G255" s="11"/>
      <x:c r="H255" s="11"/>
      <x:c r="I255" s="11"/>
      <x:c r="J255" s="11"/>
      <x:c r="K255" s="12" t="str">
        <x:f>IF(COUNTA(A255:J255,L255)=0,"",IF(OR(OR(NOT(ISTEXT(A255)),LEN(TRIM(A255))=0),OR(NOT(ISTEXT(B255)),LEN(TRIM(B255))=0),OR(NOT(ISTEXT(F255)),LEN(TRIM(F255))=0),OR(NOT(ISTEXT(J255)),LEN(TRIM(J255))=0)),"Заповніть код, відділ, підсумок і роль",IF(OR(A255&lt;&gt;TRIM(A255),B255&lt;&gt;TRIM(B255),ISNUMBER(FIND("*",A255)),ISNUMBER(FIND("?",A255)),ISNUMBER(FIND("~",A255)),ISNUMBER(FIND("*",B255)),ISNUMBER(FIND("?",B255)),ISNUMBER(FIND("~",B255))),"Перевірте код і відділ",IF(COUNTIF($A$7:$A$806,"="&amp;A255)&gt;1,"Код повторюється",IF(COUNTIFS('Налаштування'!$I$7:$I$18,"="&amp;B255,'Налаштування'!$J$7:$J$18,"Готово")&lt;&gt;1,"Перевірте відділ",IF(NOT(OR(C255="Тижневий",C255="Місячний")),"Оберіть тип",IF(OR(NOT(ISNUMBER(D255)),NOT(ISNUMBER(E255))),"Вкажіть дати",IF(OR(OR(D255&lt;1,D255&gt;2958465,D255&lt;&gt;INT(D255)),OR(E255&lt;1,E255&gt;2958465,E255&lt;&gt;INT(E255)),D255&gt;E255),"Перевірте дати",IF(OR('Налаштування'!$C$4&lt;&gt;"Готово",E255&lt;DATE('Налаштування'!$B$4,1,1),D255&gt;DATE('Налаштування'!$B$4,12,31)),"Перевірте рік",IF(OR(AND(C255="Тижневий",E255-D255&lt;&gt;6),AND(C255="Місячний",OR(YEAR(D255)&lt;&gt;'Налаштування'!$B$4,DAY(D255)&lt;&gt;1,E255&lt;&gt;DATE(YEAR(D255),MONTH(D255)+1,0)))),"Перевірте період",IF(COUNTIFS($B$7:$B$806,"="&amp;B255,$C$7:$C$806,C255,$D$7:$D$806,"&lt;="&amp;E255,$E$7:$E$806,"&gt;="&amp;D255)&gt;1,"Періоди перетинаються","Поля заповнені")))))))))))</x:f>
      </x:c>
      <x:c r="L255" s="11"/>
    </x:row>
    <x:row r="256" ht="40" customHeight="1">
      <x:c r="A256" s="11"/>
      <x:c r="B256" s="11"/>
      <x:c r="C256" s="11"/>
      <x:c r="D256" s="23"/>
      <x:c r="E256" s="23"/>
      <x:c r="F256" s="11"/>
      <x:c r="G256" s="11"/>
      <x:c r="H256" s="11"/>
      <x:c r="I256" s="11"/>
      <x:c r="J256" s="11"/>
      <x:c r="K256" s="12" t="str">
        <x:f>IF(COUNTA(A256:J256,L256)=0,"",IF(OR(OR(NOT(ISTEXT(A256)),LEN(TRIM(A256))=0),OR(NOT(ISTEXT(B256)),LEN(TRIM(B256))=0),OR(NOT(ISTEXT(F256)),LEN(TRIM(F256))=0),OR(NOT(ISTEXT(J256)),LEN(TRIM(J256))=0)),"Заповніть код, відділ, підсумок і роль",IF(OR(A256&lt;&gt;TRIM(A256),B256&lt;&gt;TRIM(B256),ISNUMBER(FIND("*",A256)),ISNUMBER(FIND("?",A256)),ISNUMBER(FIND("~",A256)),ISNUMBER(FIND("*",B256)),ISNUMBER(FIND("?",B256)),ISNUMBER(FIND("~",B256))),"Перевірте код і відділ",IF(COUNTIF($A$7:$A$806,"="&amp;A256)&gt;1,"Код повторюється",IF(COUNTIFS('Налаштування'!$I$7:$I$18,"="&amp;B256,'Налаштування'!$J$7:$J$18,"Готово")&lt;&gt;1,"Перевірте відділ",IF(NOT(OR(C256="Тижневий",C256="Місячний")),"Оберіть тип",IF(OR(NOT(ISNUMBER(D256)),NOT(ISNUMBER(E256))),"Вкажіть дати",IF(OR(OR(D256&lt;1,D256&gt;2958465,D256&lt;&gt;INT(D256)),OR(E256&lt;1,E256&gt;2958465,E256&lt;&gt;INT(E256)),D256&gt;E256),"Перевірте дати",IF(OR('Налаштування'!$C$4&lt;&gt;"Готово",E256&lt;DATE('Налаштування'!$B$4,1,1),D256&gt;DATE('Налаштування'!$B$4,12,31)),"Перевірте рік",IF(OR(AND(C256="Тижневий",E256-D256&lt;&gt;6),AND(C256="Місячний",OR(YEAR(D256)&lt;&gt;'Налаштування'!$B$4,DAY(D256)&lt;&gt;1,E256&lt;&gt;DATE(YEAR(D256),MONTH(D256)+1,0)))),"Перевірте період",IF(COUNTIFS($B$7:$B$806,"="&amp;B256,$C$7:$C$806,C256,$D$7:$D$806,"&lt;="&amp;E256,$E$7:$E$806,"&gt;="&amp;D256)&gt;1,"Періоди перетинаються","Поля заповнені")))))))))))</x:f>
      </x:c>
      <x:c r="L256" s="11"/>
    </x:row>
    <x:row r="257" ht="40" customHeight="1">
      <x:c r="A257" s="11"/>
      <x:c r="B257" s="11"/>
      <x:c r="C257" s="11"/>
      <x:c r="D257" s="23"/>
      <x:c r="E257" s="23"/>
      <x:c r="F257" s="11"/>
      <x:c r="G257" s="11"/>
      <x:c r="H257" s="11"/>
      <x:c r="I257" s="11"/>
      <x:c r="J257" s="11"/>
      <x:c r="K257" s="12" t="str">
        <x:f>IF(COUNTA(A257:J257,L257)=0,"",IF(OR(OR(NOT(ISTEXT(A257)),LEN(TRIM(A257))=0),OR(NOT(ISTEXT(B257)),LEN(TRIM(B257))=0),OR(NOT(ISTEXT(F257)),LEN(TRIM(F257))=0),OR(NOT(ISTEXT(J257)),LEN(TRIM(J257))=0)),"Заповніть код, відділ, підсумок і роль",IF(OR(A257&lt;&gt;TRIM(A257),B257&lt;&gt;TRIM(B257),ISNUMBER(FIND("*",A257)),ISNUMBER(FIND("?",A257)),ISNUMBER(FIND("~",A257)),ISNUMBER(FIND("*",B257)),ISNUMBER(FIND("?",B257)),ISNUMBER(FIND("~",B257))),"Перевірте код і відділ",IF(COUNTIF($A$7:$A$806,"="&amp;A257)&gt;1,"Код повторюється",IF(COUNTIFS('Налаштування'!$I$7:$I$18,"="&amp;B257,'Налаштування'!$J$7:$J$18,"Готово")&lt;&gt;1,"Перевірте відділ",IF(NOT(OR(C257="Тижневий",C257="Місячний")),"Оберіть тип",IF(OR(NOT(ISNUMBER(D257)),NOT(ISNUMBER(E257))),"Вкажіть дати",IF(OR(OR(D257&lt;1,D257&gt;2958465,D257&lt;&gt;INT(D257)),OR(E257&lt;1,E257&gt;2958465,E257&lt;&gt;INT(E257)),D257&gt;E257),"Перевірте дати",IF(OR('Налаштування'!$C$4&lt;&gt;"Готово",E257&lt;DATE('Налаштування'!$B$4,1,1),D257&gt;DATE('Налаштування'!$B$4,12,31)),"Перевірте рік",IF(OR(AND(C257="Тижневий",E257-D257&lt;&gt;6),AND(C257="Місячний",OR(YEAR(D257)&lt;&gt;'Налаштування'!$B$4,DAY(D257)&lt;&gt;1,E257&lt;&gt;DATE(YEAR(D257),MONTH(D257)+1,0)))),"Перевірте період",IF(COUNTIFS($B$7:$B$806,"="&amp;B257,$C$7:$C$806,C257,$D$7:$D$806,"&lt;="&amp;E257,$E$7:$E$806,"&gt;="&amp;D257)&gt;1,"Періоди перетинаються","Поля заповнені")))))))))))</x:f>
      </x:c>
      <x:c r="L257" s="11"/>
    </x:row>
    <x:row r="258" ht="40" customHeight="1">
      <x:c r="A258" s="11"/>
      <x:c r="B258" s="11"/>
      <x:c r="C258" s="11"/>
      <x:c r="D258" s="23"/>
      <x:c r="E258" s="23"/>
      <x:c r="F258" s="11"/>
      <x:c r="G258" s="11"/>
      <x:c r="H258" s="11"/>
      <x:c r="I258" s="11"/>
      <x:c r="J258" s="11"/>
      <x:c r="K258" s="12" t="str">
        <x:f>IF(COUNTA(A258:J258,L258)=0,"",IF(OR(OR(NOT(ISTEXT(A258)),LEN(TRIM(A258))=0),OR(NOT(ISTEXT(B258)),LEN(TRIM(B258))=0),OR(NOT(ISTEXT(F258)),LEN(TRIM(F258))=0),OR(NOT(ISTEXT(J258)),LEN(TRIM(J258))=0)),"Заповніть код, відділ, підсумок і роль",IF(OR(A258&lt;&gt;TRIM(A258),B258&lt;&gt;TRIM(B258),ISNUMBER(FIND("*",A258)),ISNUMBER(FIND("?",A258)),ISNUMBER(FIND("~",A258)),ISNUMBER(FIND("*",B258)),ISNUMBER(FIND("?",B258)),ISNUMBER(FIND("~",B258))),"Перевірте код і відділ",IF(COUNTIF($A$7:$A$806,"="&amp;A258)&gt;1,"Код повторюється",IF(COUNTIFS('Налаштування'!$I$7:$I$18,"="&amp;B258,'Налаштування'!$J$7:$J$18,"Готово")&lt;&gt;1,"Перевірте відділ",IF(NOT(OR(C258="Тижневий",C258="Місячний")),"Оберіть тип",IF(OR(NOT(ISNUMBER(D258)),NOT(ISNUMBER(E258))),"Вкажіть дати",IF(OR(OR(D258&lt;1,D258&gt;2958465,D258&lt;&gt;INT(D258)),OR(E258&lt;1,E258&gt;2958465,E258&lt;&gt;INT(E258)),D258&gt;E258),"Перевірте дати",IF(OR('Налаштування'!$C$4&lt;&gt;"Готово",E258&lt;DATE('Налаштування'!$B$4,1,1),D258&gt;DATE('Налаштування'!$B$4,12,31)),"Перевірте рік",IF(OR(AND(C258="Тижневий",E258-D258&lt;&gt;6),AND(C258="Місячний",OR(YEAR(D258)&lt;&gt;'Налаштування'!$B$4,DAY(D258)&lt;&gt;1,E258&lt;&gt;DATE(YEAR(D258),MONTH(D258)+1,0)))),"Перевірте період",IF(COUNTIFS($B$7:$B$806,"="&amp;B258,$C$7:$C$806,C258,$D$7:$D$806,"&lt;="&amp;E258,$E$7:$E$806,"&gt;="&amp;D258)&gt;1,"Періоди перетинаються","Поля заповнені")))))))))))</x:f>
      </x:c>
      <x:c r="L258" s="11"/>
    </x:row>
    <x:row r="259" ht="40" customHeight="1">
      <x:c r="A259" s="11"/>
      <x:c r="B259" s="11"/>
      <x:c r="C259" s="11"/>
      <x:c r="D259" s="23"/>
      <x:c r="E259" s="23"/>
      <x:c r="F259" s="11"/>
      <x:c r="G259" s="11"/>
      <x:c r="H259" s="11"/>
      <x:c r="I259" s="11"/>
      <x:c r="J259" s="11"/>
      <x:c r="K259" s="12" t="str">
        <x:f>IF(COUNTA(A259:J259,L259)=0,"",IF(OR(OR(NOT(ISTEXT(A259)),LEN(TRIM(A259))=0),OR(NOT(ISTEXT(B259)),LEN(TRIM(B259))=0),OR(NOT(ISTEXT(F259)),LEN(TRIM(F259))=0),OR(NOT(ISTEXT(J259)),LEN(TRIM(J259))=0)),"Заповніть код, відділ, підсумок і роль",IF(OR(A259&lt;&gt;TRIM(A259),B259&lt;&gt;TRIM(B259),ISNUMBER(FIND("*",A259)),ISNUMBER(FIND("?",A259)),ISNUMBER(FIND("~",A259)),ISNUMBER(FIND("*",B259)),ISNUMBER(FIND("?",B259)),ISNUMBER(FIND("~",B259))),"Перевірте код і відділ",IF(COUNTIF($A$7:$A$806,"="&amp;A259)&gt;1,"Код повторюється",IF(COUNTIFS('Налаштування'!$I$7:$I$18,"="&amp;B259,'Налаштування'!$J$7:$J$18,"Готово")&lt;&gt;1,"Перевірте відділ",IF(NOT(OR(C259="Тижневий",C259="Місячний")),"Оберіть тип",IF(OR(NOT(ISNUMBER(D259)),NOT(ISNUMBER(E259))),"Вкажіть дати",IF(OR(OR(D259&lt;1,D259&gt;2958465,D259&lt;&gt;INT(D259)),OR(E259&lt;1,E259&gt;2958465,E259&lt;&gt;INT(E259)),D259&gt;E259),"Перевірте дати",IF(OR('Налаштування'!$C$4&lt;&gt;"Готово",E259&lt;DATE('Налаштування'!$B$4,1,1),D259&gt;DATE('Налаштування'!$B$4,12,31)),"Перевірте рік",IF(OR(AND(C259="Тижневий",E259-D259&lt;&gt;6),AND(C259="Місячний",OR(YEAR(D259)&lt;&gt;'Налаштування'!$B$4,DAY(D259)&lt;&gt;1,E259&lt;&gt;DATE(YEAR(D259),MONTH(D259)+1,0)))),"Перевірте період",IF(COUNTIFS($B$7:$B$806,"="&amp;B259,$C$7:$C$806,C259,$D$7:$D$806,"&lt;="&amp;E259,$E$7:$E$806,"&gt;="&amp;D259)&gt;1,"Періоди перетинаються","Поля заповнені")))))))))))</x:f>
      </x:c>
      <x:c r="L259" s="11"/>
    </x:row>
    <x:row r="260" ht="40" customHeight="1">
      <x:c r="A260" s="11"/>
      <x:c r="B260" s="11"/>
      <x:c r="C260" s="11"/>
      <x:c r="D260" s="23"/>
      <x:c r="E260" s="23"/>
      <x:c r="F260" s="11"/>
      <x:c r="G260" s="11"/>
      <x:c r="H260" s="11"/>
      <x:c r="I260" s="11"/>
      <x:c r="J260" s="11"/>
      <x:c r="K260" s="12" t="str">
        <x:f>IF(COUNTA(A260:J260,L260)=0,"",IF(OR(OR(NOT(ISTEXT(A260)),LEN(TRIM(A260))=0),OR(NOT(ISTEXT(B260)),LEN(TRIM(B260))=0),OR(NOT(ISTEXT(F260)),LEN(TRIM(F260))=0),OR(NOT(ISTEXT(J260)),LEN(TRIM(J260))=0)),"Заповніть код, відділ, підсумок і роль",IF(OR(A260&lt;&gt;TRIM(A260),B260&lt;&gt;TRIM(B260),ISNUMBER(FIND("*",A260)),ISNUMBER(FIND("?",A260)),ISNUMBER(FIND("~",A260)),ISNUMBER(FIND("*",B260)),ISNUMBER(FIND("?",B260)),ISNUMBER(FIND("~",B260))),"Перевірте код і відділ",IF(COUNTIF($A$7:$A$806,"="&amp;A260)&gt;1,"Код повторюється",IF(COUNTIFS('Налаштування'!$I$7:$I$18,"="&amp;B260,'Налаштування'!$J$7:$J$18,"Готово")&lt;&gt;1,"Перевірте відділ",IF(NOT(OR(C260="Тижневий",C260="Місячний")),"Оберіть тип",IF(OR(NOT(ISNUMBER(D260)),NOT(ISNUMBER(E260))),"Вкажіть дати",IF(OR(OR(D260&lt;1,D260&gt;2958465,D260&lt;&gt;INT(D260)),OR(E260&lt;1,E260&gt;2958465,E260&lt;&gt;INT(E260)),D260&gt;E260),"Перевірте дати",IF(OR('Налаштування'!$C$4&lt;&gt;"Готово",E260&lt;DATE('Налаштування'!$B$4,1,1),D260&gt;DATE('Налаштування'!$B$4,12,31)),"Перевірте рік",IF(OR(AND(C260="Тижневий",E260-D260&lt;&gt;6),AND(C260="Місячний",OR(YEAR(D260)&lt;&gt;'Налаштування'!$B$4,DAY(D260)&lt;&gt;1,E260&lt;&gt;DATE(YEAR(D260),MONTH(D260)+1,0)))),"Перевірте період",IF(COUNTIFS($B$7:$B$806,"="&amp;B260,$C$7:$C$806,C260,$D$7:$D$806,"&lt;="&amp;E260,$E$7:$E$806,"&gt;="&amp;D260)&gt;1,"Періоди перетинаються","Поля заповнені")))))))))))</x:f>
      </x:c>
      <x:c r="L260" s="11"/>
    </x:row>
    <x:row r="261" ht="40" customHeight="1">
      <x:c r="A261" s="11"/>
      <x:c r="B261" s="11"/>
      <x:c r="C261" s="11"/>
      <x:c r="D261" s="23"/>
      <x:c r="E261" s="23"/>
      <x:c r="F261" s="11"/>
      <x:c r="G261" s="11"/>
      <x:c r="H261" s="11"/>
      <x:c r="I261" s="11"/>
      <x:c r="J261" s="11"/>
      <x:c r="K261" s="12" t="str">
        <x:f>IF(COUNTA(A261:J261,L261)=0,"",IF(OR(OR(NOT(ISTEXT(A261)),LEN(TRIM(A261))=0),OR(NOT(ISTEXT(B261)),LEN(TRIM(B261))=0),OR(NOT(ISTEXT(F261)),LEN(TRIM(F261))=0),OR(NOT(ISTEXT(J261)),LEN(TRIM(J261))=0)),"Заповніть код, відділ, підсумок і роль",IF(OR(A261&lt;&gt;TRIM(A261),B261&lt;&gt;TRIM(B261),ISNUMBER(FIND("*",A261)),ISNUMBER(FIND("?",A261)),ISNUMBER(FIND("~",A261)),ISNUMBER(FIND("*",B261)),ISNUMBER(FIND("?",B261)),ISNUMBER(FIND("~",B261))),"Перевірте код і відділ",IF(COUNTIF($A$7:$A$806,"="&amp;A261)&gt;1,"Код повторюється",IF(COUNTIFS('Налаштування'!$I$7:$I$18,"="&amp;B261,'Налаштування'!$J$7:$J$18,"Готово")&lt;&gt;1,"Перевірте відділ",IF(NOT(OR(C261="Тижневий",C261="Місячний")),"Оберіть тип",IF(OR(NOT(ISNUMBER(D261)),NOT(ISNUMBER(E261))),"Вкажіть дати",IF(OR(OR(D261&lt;1,D261&gt;2958465,D261&lt;&gt;INT(D261)),OR(E261&lt;1,E261&gt;2958465,E261&lt;&gt;INT(E261)),D261&gt;E261),"Перевірте дати",IF(OR('Налаштування'!$C$4&lt;&gt;"Готово",E261&lt;DATE('Налаштування'!$B$4,1,1),D261&gt;DATE('Налаштування'!$B$4,12,31)),"Перевірте рік",IF(OR(AND(C261="Тижневий",E261-D261&lt;&gt;6),AND(C261="Місячний",OR(YEAR(D261)&lt;&gt;'Налаштування'!$B$4,DAY(D261)&lt;&gt;1,E261&lt;&gt;DATE(YEAR(D261),MONTH(D261)+1,0)))),"Перевірте період",IF(COUNTIFS($B$7:$B$806,"="&amp;B261,$C$7:$C$806,C261,$D$7:$D$806,"&lt;="&amp;E261,$E$7:$E$806,"&gt;="&amp;D261)&gt;1,"Періоди перетинаються","Поля заповнені")))))))))))</x:f>
      </x:c>
      <x:c r="L261" s="11"/>
    </x:row>
    <x:row r="262" ht="40" customHeight="1">
      <x:c r="A262" s="11"/>
      <x:c r="B262" s="11"/>
      <x:c r="C262" s="11"/>
      <x:c r="D262" s="23"/>
      <x:c r="E262" s="23"/>
      <x:c r="F262" s="11"/>
      <x:c r="G262" s="11"/>
      <x:c r="H262" s="11"/>
      <x:c r="I262" s="11"/>
      <x:c r="J262" s="11"/>
      <x:c r="K262" s="12" t="str">
        <x:f>IF(COUNTA(A262:J262,L262)=0,"",IF(OR(OR(NOT(ISTEXT(A262)),LEN(TRIM(A262))=0),OR(NOT(ISTEXT(B262)),LEN(TRIM(B262))=0),OR(NOT(ISTEXT(F262)),LEN(TRIM(F262))=0),OR(NOT(ISTEXT(J262)),LEN(TRIM(J262))=0)),"Заповніть код, відділ, підсумок і роль",IF(OR(A262&lt;&gt;TRIM(A262),B262&lt;&gt;TRIM(B262),ISNUMBER(FIND("*",A262)),ISNUMBER(FIND("?",A262)),ISNUMBER(FIND("~",A262)),ISNUMBER(FIND("*",B262)),ISNUMBER(FIND("?",B262)),ISNUMBER(FIND("~",B262))),"Перевірте код і відділ",IF(COUNTIF($A$7:$A$806,"="&amp;A262)&gt;1,"Код повторюється",IF(COUNTIFS('Налаштування'!$I$7:$I$18,"="&amp;B262,'Налаштування'!$J$7:$J$18,"Готово")&lt;&gt;1,"Перевірте відділ",IF(NOT(OR(C262="Тижневий",C262="Місячний")),"Оберіть тип",IF(OR(NOT(ISNUMBER(D262)),NOT(ISNUMBER(E262))),"Вкажіть дати",IF(OR(OR(D262&lt;1,D262&gt;2958465,D262&lt;&gt;INT(D262)),OR(E262&lt;1,E262&gt;2958465,E262&lt;&gt;INT(E262)),D262&gt;E262),"Перевірте дати",IF(OR('Налаштування'!$C$4&lt;&gt;"Готово",E262&lt;DATE('Налаштування'!$B$4,1,1),D262&gt;DATE('Налаштування'!$B$4,12,31)),"Перевірте рік",IF(OR(AND(C262="Тижневий",E262-D262&lt;&gt;6),AND(C262="Місячний",OR(YEAR(D262)&lt;&gt;'Налаштування'!$B$4,DAY(D262)&lt;&gt;1,E262&lt;&gt;DATE(YEAR(D262),MONTH(D262)+1,0)))),"Перевірте період",IF(COUNTIFS($B$7:$B$806,"="&amp;B262,$C$7:$C$806,C262,$D$7:$D$806,"&lt;="&amp;E262,$E$7:$E$806,"&gt;="&amp;D262)&gt;1,"Періоди перетинаються","Поля заповнені")))))))))))</x:f>
      </x:c>
      <x:c r="L262" s="11"/>
    </x:row>
    <x:row r="263" ht="40" customHeight="1">
      <x:c r="A263" s="11"/>
      <x:c r="B263" s="11"/>
      <x:c r="C263" s="11"/>
      <x:c r="D263" s="23"/>
      <x:c r="E263" s="23"/>
      <x:c r="F263" s="11"/>
      <x:c r="G263" s="11"/>
      <x:c r="H263" s="11"/>
      <x:c r="I263" s="11"/>
      <x:c r="J263" s="11"/>
      <x:c r="K263" s="12" t="str">
        <x:f>IF(COUNTA(A263:J263,L263)=0,"",IF(OR(OR(NOT(ISTEXT(A263)),LEN(TRIM(A263))=0),OR(NOT(ISTEXT(B263)),LEN(TRIM(B263))=0),OR(NOT(ISTEXT(F263)),LEN(TRIM(F263))=0),OR(NOT(ISTEXT(J263)),LEN(TRIM(J263))=0)),"Заповніть код, відділ, підсумок і роль",IF(OR(A263&lt;&gt;TRIM(A263),B263&lt;&gt;TRIM(B263),ISNUMBER(FIND("*",A263)),ISNUMBER(FIND("?",A263)),ISNUMBER(FIND("~",A263)),ISNUMBER(FIND("*",B263)),ISNUMBER(FIND("?",B263)),ISNUMBER(FIND("~",B263))),"Перевірте код і відділ",IF(COUNTIF($A$7:$A$806,"="&amp;A263)&gt;1,"Код повторюється",IF(COUNTIFS('Налаштування'!$I$7:$I$18,"="&amp;B263,'Налаштування'!$J$7:$J$18,"Готово")&lt;&gt;1,"Перевірте відділ",IF(NOT(OR(C263="Тижневий",C263="Місячний")),"Оберіть тип",IF(OR(NOT(ISNUMBER(D263)),NOT(ISNUMBER(E263))),"Вкажіть дати",IF(OR(OR(D263&lt;1,D263&gt;2958465,D263&lt;&gt;INT(D263)),OR(E263&lt;1,E263&gt;2958465,E263&lt;&gt;INT(E263)),D263&gt;E263),"Перевірте дати",IF(OR('Налаштування'!$C$4&lt;&gt;"Готово",E263&lt;DATE('Налаштування'!$B$4,1,1),D263&gt;DATE('Налаштування'!$B$4,12,31)),"Перевірте рік",IF(OR(AND(C263="Тижневий",E263-D263&lt;&gt;6),AND(C263="Місячний",OR(YEAR(D263)&lt;&gt;'Налаштування'!$B$4,DAY(D263)&lt;&gt;1,E263&lt;&gt;DATE(YEAR(D263),MONTH(D263)+1,0)))),"Перевірте період",IF(COUNTIFS($B$7:$B$806,"="&amp;B263,$C$7:$C$806,C263,$D$7:$D$806,"&lt;="&amp;E263,$E$7:$E$806,"&gt;="&amp;D263)&gt;1,"Періоди перетинаються","Поля заповнені")))))))))))</x:f>
      </x:c>
      <x:c r="L263" s="11"/>
    </x:row>
    <x:row r="264" ht="40" customHeight="1">
      <x:c r="A264" s="11"/>
      <x:c r="B264" s="11"/>
      <x:c r="C264" s="11"/>
      <x:c r="D264" s="23"/>
      <x:c r="E264" s="23"/>
      <x:c r="F264" s="11"/>
      <x:c r="G264" s="11"/>
      <x:c r="H264" s="11"/>
      <x:c r="I264" s="11"/>
      <x:c r="J264" s="11"/>
      <x:c r="K264" s="12" t="str">
        <x:f>IF(COUNTA(A264:J264,L264)=0,"",IF(OR(OR(NOT(ISTEXT(A264)),LEN(TRIM(A264))=0),OR(NOT(ISTEXT(B264)),LEN(TRIM(B264))=0),OR(NOT(ISTEXT(F264)),LEN(TRIM(F264))=0),OR(NOT(ISTEXT(J264)),LEN(TRIM(J264))=0)),"Заповніть код, відділ, підсумок і роль",IF(OR(A264&lt;&gt;TRIM(A264),B264&lt;&gt;TRIM(B264),ISNUMBER(FIND("*",A264)),ISNUMBER(FIND("?",A264)),ISNUMBER(FIND("~",A264)),ISNUMBER(FIND("*",B264)),ISNUMBER(FIND("?",B264)),ISNUMBER(FIND("~",B264))),"Перевірте код і відділ",IF(COUNTIF($A$7:$A$806,"="&amp;A264)&gt;1,"Код повторюється",IF(COUNTIFS('Налаштування'!$I$7:$I$18,"="&amp;B264,'Налаштування'!$J$7:$J$18,"Готово")&lt;&gt;1,"Перевірте відділ",IF(NOT(OR(C264="Тижневий",C264="Місячний")),"Оберіть тип",IF(OR(NOT(ISNUMBER(D264)),NOT(ISNUMBER(E264))),"Вкажіть дати",IF(OR(OR(D264&lt;1,D264&gt;2958465,D264&lt;&gt;INT(D264)),OR(E264&lt;1,E264&gt;2958465,E264&lt;&gt;INT(E264)),D264&gt;E264),"Перевірте дати",IF(OR('Налаштування'!$C$4&lt;&gt;"Готово",E264&lt;DATE('Налаштування'!$B$4,1,1),D264&gt;DATE('Налаштування'!$B$4,12,31)),"Перевірте рік",IF(OR(AND(C264="Тижневий",E264-D264&lt;&gt;6),AND(C264="Місячний",OR(YEAR(D264)&lt;&gt;'Налаштування'!$B$4,DAY(D264)&lt;&gt;1,E264&lt;&gt;DATE(YEAR(D264),MONTH(D264)+1,0)))),"Перевірте період",IF(COUNTIFS($B$7:$B$806,"="&amp;B264,$C$7:$C$806,C264,$D$7:$D$806,"&lt;="&amp;E264,$E$7:$E$806,"&gt;="&amp;D264)&gt;1,"Періоди перетинаються","Поля заповнені")))))))))))</x:f>
      </x:c>
      <x:c r="L264" s="11"/>
    </x:row>
    <x:row r="265" ht="40" customHeight="1">
      <x:c r="A265" s="11"/>
      <x:c r="B265" s="11"/>
      <x:c r="C265" s="11"/>
      <x:c r="D265" s="23"/>
      <x:c r="E265" s="23"/>
      <x:c r="F265" s="11"/>
      <x:c r="G265" s="11"/>
      <x:c r="H265" s="11"/>
      <x:c r="I265" s="11"/>
      <x:c r="J265" s="11"/>
      <x:c r="K265" s="12" t="str">
        <x:f>IF(COUNTA(A265:J265,L265)=0,"",IF(OR(OR(NOT(ISTEXT(A265)),LEN(TRIM(A265))=0),OR(NOT(ISTEXT(B265)),LEN(TRIM(B265))=0),OR(NOT(ISTEXT(F265)),LEN(TRIM(F265))=0),OR(NOT(ISTEXT(J265)),LEN(TRIM(J265))=0)),"Заповніть код, відділ, підсумок і роль",IF(OR(A265&lt;&gt;TRIM(A265),B265&lt;&gt;TRIM(B265),ISNUMBER(FIND("*",A265)),ISNUMBER(FIND("?",A265)),ISNUMBER(FIND("~",A265)),ISNUMBER(FIND("*",B265)),ISNUMBER(FIND("?",B265)),ISNUMBER(FIND("~",B265))),"Перевірте код і відділ",IF(COUNTIF($A$7:$A$806,"="&amp;A265)&gt;1,"Код повторюється",IF(COUNTIFS('Налаштування'!$I$7:$I$18,"="&amp;B265,'Налаштування'!$J$7:$J$18,"Готово")&lt;&gt;1,"Перевірте відділ",IF(NOT(OR(C265="Тижневий",C265="Місячний")),"Оберіть тип",IF(OR(NOT(ISNUMBER(D265)),NOT(ISNUMBER(E265))),"Вкажіть дати",IF(OR(OR(D265&lt;1,D265&gt;2958465,D265&lt;&gt;INT(D265)),OR(E265&lt;1,E265&gt;2958465,E265&lt;&gt;INT(E265)),D265&gt;E265),"Перевірте дати",IF(OR('Налаштування'!$C$4&lt;&gt;"Готово",E265&lt;DATE('Налаштування'!$B$4,1,1),D265&gt;DATE('Налаштування'!$B$4,12,31)),"Перевірте рік",IF(OR(AND(C265="Тижневий",E265-D265&lt;&gt;6),AND(C265="Місячний",OR(YEAR(D265)&lt;&gt;'Налаштування'!$B$4,DAY(D265)&lt;&gt;1,E265&lt;&gt;DATE(YEAR(D265),MONTH(D265)+1,0)))),"Перевірте період",IF(COUNTIFS($B$7:$B$806,"="&amp;B265,$C$7:$C$806,C265,$D$7:$D$806,"&lt;="&amp;E265,$E$7:$E$806,"&gt;="&amp;D265)&gt;1,"Періоди перетинаються","Поля заповнені")))))))))))</x:f>
      </x:c>
      <x:c r="L265" s="11"/>
    </x:row>
    <x:row r="266" ht="40" customHeight="1">
      <x:c r="A266" s="11"/>
      <x:c r="B266" s="11"/>
      <x:c r="C266" s="11"/>
      <x:c r="D266" s="23"/>
      <x:c r="E266" s="23"/>
      <x:c r="F266" s="11"/>
      <x:c r="G266" s="11"/>
      <x:c r="H266" s="11"/>
      <x:c r="I266" s="11"/>
      <x:c r="J266" s="11"/>
      <x:c r="K266" s="12" t="str">
        <x:f>IF(COUNTA(A266:J266,L266)=0,"",IF(OR(OR(NOT(ISTEXT(A266)),LEN(TRIM(A266))=0),OR(NOT(ISTEXT(B266)),LEN(TRIM(B266))=0),OR(NOT(ISTEXT(F266)),LEN(TRIM(F266))=0),OR(NOT(ISTEXT(J266)),LEN(TRIM(J266))=0)),"Заповніть код, відділ, підсумок і роль",IF(OR(A266&lt;&gt;TRIM(A266),B266&lt;&gt;TRIM(B266),ISNUMBER(FIND("*",A266)),ISNUMBER(FIND("?",A266)),ISNUMBER(FIND("~",A266)),ISNUMBER(FIND("*",B266)),ISNUMBER(FIND("?",B266)),ISNUMBER(FIND("~",B266))),"Перевірте код і відділ",IF(COUNTIF($A$7:$A$806,"="&amp;A266)&gt;1,"Код повторюється",IF(COUNTIFS('Налаштування'!$I$7:$I$18,"="&amp;B266,'Налаштування'!$J$7:$J$18,"Готово")&lt;&gt;1,"Перевірте відділ",IF(NOT(OR(C266="Тижневий",C266="Місячний")),"Оберіть тип",IF(OR(NOT(ISNUMBER(D266)),NOT(ISNUMBER(E266))),"Вкажіть дати",IF(OR(OR(D266&lt;1,D266&gt;2958465,D266&lt;&gt;INT(D266)),OR(E266&lt;1,E266&gt;2958465,E266&lt;&gt;INT(E266)),D266&gt;E266),"Перевірте дати",IF(OR('Налаштування'!$C$4&lt;&gt;"Готово",E266&lt;DATE('Налаштування'!$B$4,1,1),D266&gt;DATE('Налаштування'!$B$4,12,31)),"Перевірте рік",IF(OR(AND(C266="Тижневий",E266-D266&lt;&gt;6),AND(C266="Місячний",OR(YEAR(D266)&lt;&gt;'Налаштування'!$B$4,DAY(D266)&lt;&gt;1,E266&lt;&gt;DATE(YEAR(D266),MONTH(D266)+1,0)))),"Перевірте період",IF(COUNTIFS($B$7:$B$806,"="&amp;B266,$C$7:$C$806,C266,$D$7:$D$806,"&lt;="&amp;E266,$E$7:$E$806,"&gt;="&amp;D266)&gt;1,"Періоди перетинаються","Поля заповнені")))))))))))</x:f>
      </x:c>
      <x:c r="L266" s="11"/>
    </x:row>
    <x:row r="267" ht="40" customHeight="1">
      <x:c r="A267" s="11"/>
      <x:c r="B267" s="11"/>
      <x:c r="C267" s="11"/>
      <x:c r="D267" s="23"/>
      <x:c r="E267" s="23"/>
      <x:c r="F267" s="11"/>
      <x:c r="G267" s="11"/>
      <x:c r="H267" s="11"/>
      <x:c r="I267" s="11"/>
      <x:c r="J267" s="11"/>
      <x:c r="K267" s="12" t="str">
        <x:f>IF(COUNTA(A267:J267,L267)=0,"",IF(OR(OR(NOT(ISTEXT(A267)),LEN(TRIM(A267))=0),OR(NOT(ISTEXT(B267)),LEN(TRIM(B267))=0),OR(NOT(ISTEXT(F267)),LEN(TRIM(F267))=0),OR(NOT(ISTEXT(J267)),LEN(TRIM(J267))=0)),"Заповніть код, відділ, підсумок і роль",IF(OR(A267&lt;&gt;TRIM(A267),B267&lt;&gt;TRIM(B267),ISNUMBER(FIND("*",A267)),ISNUMBER(FIND("?",A267)),ISNUMBER(FIND("~",A267)),ISNUMBER(FIND("*",B267)),ISNUMBER(FIND("?",B267)),ISNUMBER(FIND("~",B267))),"Перевірте код і відділ",IF(COUNTIF($A$7:$A$806,"="&amp;A267)&gt;1,"Код повторюється",IF(COUNTIFS('Налаштування'!$I$7:$I$18,"="&amp;B267,'Налаштування'!$J$7:$J$18,"Готово")&lt;&gt;1,"Перевірте відділ",IF(NOT(OR(C267="Тижневий",C267="Місячний")),"Оберіть тип",IF(OR(NOT(ISNUMBER(D267)),NOT(ISNUMBER(E267))),"Вкажіть дати",IF(OR(OR(D267&lt;1,D267&gt;2958465,D267&lt;&gt;INT(D267)),OR(E267&lt;1,E267&gt;2958465,E267&lt;&gt;INT(E267)),D267&gt;E267),"Перевірте дати",IF(OR('Налаштування'!$C$4&lt;&gt;"Готово",E267&lt;DATE('Налаштування'!$B$4,1,1),D267&gt;DATE('Налаштування'!$B$4,12,31)),"Перевірте рік",IF(OR(AND(C267="Тижневий",E267-D267&lt;&gt;6),AND(C267="Місячний",OR(YEAR(D267)&lt;&gt;'Налаштування'!$B$4,DAY(D267)&lt;&gt;1,E267&lt;&gt;DATE(YEAR(D267),MONTH(D267)+1,0)))),"Перевірте період",IF(COUNTIFS($B$7:$B$806,"="&amp;B267,$C$7:$C$806,C267,$D$7:$D$806,"&lt;="&amp;E267,$E$7:$E$806,"&gt;="&amp;D267)&gt;1,"Періоди перетинаються","Поля заповнені")))))))))))</x:f>
      </x:c>
      <x:c r="L267" s="11"/>
    </x:row>
    <x:row r="268" ht="40" customHeight="1">
      <x:c r="A268" s="11"/>
      <x:c r="B268" s="11"/>
      <x:c r="C268" s="11"/>
      <x:c r="D268" s="23"/>
      <x:c r="E268" s="23"/>
      <x:c r="F268" s="11"/>
      <x:c r="G268" s="11"/>
      <x:c r="H268" s="11"/>
      <x:c r="I268" s="11"/>
      <x:c r="J268" s="11"/>
      <x:c r="K268" s="12" t="str">
        <x:f>IF(COUNTA(A268:J268,L268)=0,"",IF(OR(OR(NOT(ISTEXT(A268)),LEN(TRIM(A268))=0),OR(NOT(ISTEXT(B268)),LEN(TRIM(B268))=0),OR(NOT(ISTEXT(F268)),LEN(TRIM(F268))=0),OR(NOT(ISTEXT(J268)),LEN(TRIM(J268))=0)),"Заповніть код, відділ, підсумок і роль",IF(OR(A268&lt;&gt;TRIM(A268),B268&lt;&gt;TRIM(B268),ISNUMBER(FIND("*",A268)),ISNUMBER(FIND("?",A268)),ISNUMBER(FIND("~",A268)),ISNUMBER(FIND("*",B268)),ISNUMBER(FIND("?",B268)),ISNUMBER(FIND("~",B268))),"Перевірте код і відділ",IF(COUNTIF($A$7:$A$806,"="&amp;A268)&gt;1,"Код повторюється",IF(COUNTIFS('Налаштування'!$I$7:$I$18,"="&amp;B268,'Налаштування'!$J$7:$J$18,"Готово")&lt;&gt;1,"Перевірте відділ",IF(NOT(OR(C268="Тижневий",C268="Місячний")),"Оберіть тип",IF(OR(NOT(ISNUMBER(D268)),NOT(ISNUMBER(E268))),"Вкажіть дати",IF(OR(OR(D268&lt;1,D268&gt;2958465,D268&lt;&gt;INT(D268)),OR(E268&lt;1,E268&gt;2958465,E268&lt;&gt;INT(E268)),D268&gt;E268),"Перевірте дати",IF(OR('Налаштування'!$C$4&lt;&gt;"Готово",E268&lt;DATE('Налаштування'!$B$4,1,1),D268&gt;DATE('Налаштування'!$B$4,12,31)),"Перевірте рік",IF(OR(AND(C268="Тижневий",E268-D268&lt;&gt;6),AND(C268="Місячний",OR(YEAR(D268)&lt;&gt;'Налаштування'!$B$4,DAY(D268)&lt;&gt;1,E268&lt;&gt;DATE(YEAR(D268),MONTH(D268)+1,0)))),"Перевірте період",IF(COUNTIFS($B$7:$B$806,"="&amp;B268,$C$7:$C$806,C268,$D$7:$D$806,"&lt;="&amp;E268,$E$7:$E$806,"&gt;="&amp;D268)&gt;1,"Періоди перетинаються","Поля заповнені")))))))))))</x:f>
      </x:c>
      <x:c r="L268" s="11"/>
    </x:row>
    <x:row r="269" ht="40" customHeight="1">
      <x:c r="A269" s="11"/>
      <x:c r="B269" s="11"/>
      <x:c r="C269" s="11"/>
      <x:c r="D269" s="23"/>
      <x:c r="E269" s="23"/>
      <x:c r="F269" s="11"/>
      <x:c r="G269" s="11"/>
      <x:c r="H269" s="11"/>
      <x:c r="I269" s="11"/>
      <x:c r="J269" s="11"/>
      <x:c r="K269" s="12" t="str">
        <x:f>IF(COUNTA(A269:J269,L269)=0,"",IF(OR(OR(NOT(ISTEXT(A269)),LEN(TRIM(A269))=0),OR(NOT(ISTEXT(B269)),LEN(TRIM(B269))=0),OR(NOT(ISTEXT(F269)),LEN(TRIM(F269))=0),OR(NOT(ISTEXT(J269)),LEN(TRIM(J269))=0)),"Заповніть код, відділ, підсумок і роль",IF(OR(A269&lt;&gt;TRIM(A269),B269&lt;&gt;TRIM(B269),ISNUMBER(FIND("*",A269)),ISNUMBER(FIND("?",A269)),ISNUMBER(FIND("~",A269)),ISNUMBER(FIND("*",B269)),ISNUMBER(FIND("?",B269)),ISNUMBER(FIND("~",B269))),"Перевірте код і відділ",IF(COUNTIF($A$7:$A$806,"="&amp;A269)&gt;1,"Код повторюється",IF(COUNTIFS('Налаштування'!$I$7:$I$18,"="&amp;B269,'Налаштування'!$J$7:$J$18,"Готово")&lt;&gt;1,"Перевірте відділ",IF(NOT(OR(C269="Тижневий",C269="Місячний")),"Оберіть тип",IF(OR(NOT(ISNUMBER(D269)),NOT(ISNUMBER(E269))),"Вкажіть дати",IF(OR(OR(D269&lt;1,D269&gt;2958465,D269&lt;&gt;INT(D269)),OR(E269&lt;1,E269&gt;2958465,E269&lt;&gt;INT(E269)),D269&gt;E269),"Перевірте дати",IF(OR('Налаштування'!$C$4&lt;&gt;"Готово",E269&lt;DATE('Налаштування'!$B$4,1,1),D269&gt;DATE('Налаштування'!$B$4,12,31)),"Перевірте рік",IF(OR(AND(C269="Тижневий",E269-D269&lt;&gt;6),AND(C269="Місячний",OR(YEAR(D269)&lt;&gt;'Налаштування'!$B$4,DAY(D269)&lt;&gt;1,E269&lt;&gt;DATE(YEAR(D269),MONTH(D269)+1,0)))),"Перевірте період",IF(COUNTIFS($B$7:$B$806,"="&amp;B269,$C$7:$C$806,C269,$D$7:$D$806,"&lt;="&amp;E269,$E$7:$E$806,"&gt;="&amp;D269)&gt;1,"Періоди перетинаються","Поля заповнені")))))))))))</x:f>
      </x:c>
      <x:c r="L269" s="11"/>
    </x:row>
    <x:row r="270" ht="40" customHeight="1">
      <x:c r="A270" s="11"/>
      <x:c r="B270" s="11"/>
      <x:c r="C270" s="11"/>
      <x:c r="D270" s="23"/>
      <x:c r="E270" s="23"/>
      <x:c r="F270" s="11"/>
      <x:c r="G270" s="11"/>
      <x:c r="H270" s="11"/>
      <x:c r="I270" s="11"/>
      <x:c r="J270" s="11"/>
      <x:c r="K270" s="12" t="str">
        <x:f>IF(COUNTA(A270:J270,L270)=0,"",IF(OR(OR(NOT(ISTEXT(A270)),LEN(TRIM(A270))=0),OR(NOT(ISTEXT(B270)),LEN(TRIM(B270))=0),OR(NOT(ISTEXT(F270)),LEN(TRIM(F270))=0),OR(NOT(ISTEXT(J270)),LEN(TRIM(J270))=0)),"Заповніть код, відділ, підсумок і роль",IF(OR(A270&lt;&gt;TRIM(A270),B270&lt;&gt;TRIM(B270),ISNUMBER(FIND("*",A270)),ISNUMBER(FIND("?",A270)),ISNUMBER(FIND("~",A270)),ISNUMBER(FIND("*",B270)),ISNUMBER(FIND("?",B270)),ISNUMBER(FIND("~",B270))),"Перевірте код і відділ",IF(COUNTIF($A$7:$A$806,"="&amp;A270)&gt;1,"Код повторюється",IF(COUNTIFS('Налаштування'!$I$7:$I$18,"="&amp;B270,'Налаштування'!$J$7:$J$18,"Готово")&lt;&gt;1,"Перевірте відділ",IF(NOT(OR(C270="Тижневий",C270="Місячний")),"Оберіть тип",IF(OR(NOT(ISNUMBER(D270)),NOT(ISNUMBER(E270))),"Вкажіть дати",IF(OR(OR(D270&lt;1,D270&gt;2958465,D270&lt;&gt;INT(D270)),OR(E270&lt;1,E270&gt;2958465,E270&lt;&gt;INT(E270)),D270&gt;E270),"Перевірте дати",IF(OR('Налаштування'!$C$4&lt;&gt;"Готово",E270&lt;DATE('Налаштування'!$B$4,1,1),D270&gt;DATE('Налаштування'!$B$4,12,31)),"Перевірте рік",IF(OR(AND(C270="Тижневий",E270-D270&lt;&gt;6),AND(C270="Місячний",OR(YEAR(D270)&lt;&gt;'Налаштування'!$B$4,DAY(D270)&lt;&gt;1,E270&lt;&gt;DATE(YEAR(D270),MONTH(D270)+1,0)))),"Перевірте період",IF(COUNTIFS($B$7:$B$806,"="&amp;B270,$C$7:$C$806,C270,$D$7:$D$806,"&lt;="&amp;E270,$E$7:$E$806,"&gt;="&amp;D270)&gt;1,"Періоди перетинаються","Поля заповнені")))))))))))</x:f>
      </x:c>
      <x:c r="L270" s="11"/>
    </x:row>
    <x:row r="271" ht="40" customHeight="1">
      <x:c r="A271" s="11"/>
      <x:c r="B271" s="11"/>
      <x:c r="C271" s="11"/>
      <x:c r="D271" s="23"/>
      <x:c r="E271" s="23"/>
      <x:c r="F271" s="11"/>
      <x:c r="G271" s="11"/>
      <x:c r="H271" s="11"/>
      <x:c r="I271" s="11"/>
      <x:c r="J271" s="11"/>
      <x:c r="K271" s="12" t="str">
        <x:f>IF(COUNTA(A271:J271,L271)=0,"",IF(OR(OR(NOT(ISTEXT(A271)),LEN(TRIM(A271))=0),OR(NOT(ISTEXT(B271)),LEN(TRIM(B271))=0),OR(NOT(ISTEXT(F271)),LEN(TRIM(F271))=0),OR(NOT(ISTEXT(J271)),LEN(TRIM(J271))=0)),"Заповніть код, відділ, підсумок і роль",IF(OR(A271&lt;&gt;TRIM(A271),B271&lt;&gt;TRIM(B271),ISNUMBER(FIND("*",A271)),ISNUMBER(FIND("?",A271)),ISNUMBER(FIND("~",A271)),ISNUMBER(FIND("*",B271)),ISNUMBER(FIND("?",B271)),ISNUMBER(FIND("~",B271))),"Перевірте код і відділ",IF(COUNTIF($A$7:$A$806,"="&amp;A271)&gt;1,"Код повторюється",IF(COUNTIFS('Налаштування'!$I$7:$I$18,"="&amp;B271,'Налаштування'!$J$7:$J$18,"Готово")&lt;&gt;1,"Перевірте відділ",IF(NOT(OR(C271="Тижневий",C271="Місячний")),"Оберіть тип",IF(OR(NOT(ISNUMBER(D271)),NOT(ISNUMBER(E271))),"Вкажіть дати",IF(OR(OR(D271&lt;1,D271&gt;2958465,D271&lt;&gt;INT(D271)),OR(E271&lt;1,E271&gt;2958465,E271&lt;&gt;INT(E271)),D271&gt;E271),"Перевірте дати",IF(OR('Налаштування'!$C$4&lt;&gt;"Готово",E271&lt;DATE('Налаштування'!$B$4,1,1),D271&gt;DATE('Налаштування'!$B$4,12,31)),"Перевірте рік",IF(OR(AND(C271="Тижневий",E271-D271&lt;&gt;6),AND(C271="Місячний",OR(YEAR(D271)&lt;&gt;'Налаштування'!$B$4,DAY(D271)&lt;&gt;1,E271&lt;&gt;DATE(YEAR(D271),MONTH(D271)+1,0)))),"Перевірте період",IF(COUNTIFS($B$7:$B$806,"="&amp;B271,$C$7:$C$806,C271,$D$7:$D$806,"&lt;="&amp;E271,$E$7:$E$806,"&gt;="&amp;D271)&gt;1,"Періоди перетинаються","Поля заповнені")))))))))))</x:f>
      </x:c>
      <x:c r="L271" s="11"/>
    </x:row>
    <x:row r="272" ht="40" customHeight="1">
      <x:c r="A272" s="11"/>
      <x:c r="B272" s="11"/>
      <x:c r="C272" s="11"/>
      <x:c r="D272" s="23"/>
      <x:c r="E272" s="23"/>
      <x:c r="F272" s="11"/>
      <x:c r="G272" s="11"/>
      <x:c r="H272" s="11"/>
      <x:c r="I272" s="11"/>
      <x:c r="J272" s="11"/>
      <x:c r="K272" s="12" t="str">
        <x:f>IF(COUNTA(A272:J272,L272)=0,"",IF(OR(OR(NOT(ISTEXT(A272)),LEN(TRIM(A272))=0),OR(NOT(ISTEXT(B272)),LEN(TRIM(B272))=0),OR(NOT(ISTEXT(F272)),LEN(TRIM(F272))=0),OR(NOT(ISTEXT(J272)),LEN(TRIM(J272))=0)),"Заповніть код, відділ, підсумок і роль",IF(OR(A272&lt;&gt;TRIM(A272),B272&lt;&gt;TRIM(B272),ISNUMBER(FIND("*",A272)),ISNUMBER(FIND("?",A272)),ISNUMBER(FIND("~",A272)),ISNUMBER(FIND("*",B272)),ISNUMBER(FIND("?",B272)),ISNUMBER(FIND("~",B272))),"Перевірте код і відділ",IF(COUNTIF($A$7:$A$806,"="&amp;A272)&gt;1,"Код повторюється",IF(COUNTIFS('Налаштування'!$I$7:$I$18,"="&amp;B272,'Налаштування'!$J$7:$J$18,"Готово")&lt;&gt;1,"Перевірте відділ",IF(NOT(OR(C272="Тижневий",C272="Місячний")),"Оберіть тип",IF(OR(NOT(ISNUMBER(D272)),NOT(ISNUMBER(E272))),"Вкажіть дати",IF(OR(OR(D272&lt;1,D272&gt;2958465,D272&lt;&gt;INT(D272)),OR(E272&lt;1,E272&gt;2958465,E272&lt;&gt;INT(E272)),D272&gt;E272),"Перевірте дати",IF(OR('Налаштування'!$C$4&lt;&gt;"Готово",E272&lt;DATE('Налаштування'!$B$4,1,1),D272&gt;DATE('Налаштування'!$B$4,12,31)),"Перевірте рік",IF(OR(AND(C272="Тижневий",E272-D272&lt;&gt;6),AND(C272="Місячний",OR(YEAR(D272)&lt;&gt;'Налаштування'!$B$4,DAY(D272)&lt;&gt;1,E272&lt;&gt;DATE(YEAR(D272),MONTH(D272)+1,0)))),"Перевірте період",IF(COUNTIFS($B$7:$B$806,"="&amp;B272,$C$7:$C$806,C272,$D$7:$D$806,"&lt;="&amp;E272,$E$7:$E$806,"&gt;="&amp;D272)&gt;1,"Періоди перетинаються","Поля заповнені")))))))))))</x:f>
      </x:c>
      <x:c r="L272" s="11"/>
    </x:row>
    <x:row r="273" ht="40" customHeight="1">
      <x:c r="A273" s="11"/>
      <x:c r="B273" s="11"/>
      <x:c r="C273" s="11"/>
      <x:c r="D273" s="23"/>
      <x:c r="E273" s="23"/>
      <x:c r="F273" s="11"/>
      <x:c r="G273" s="11"/>
      <x:c r="H273" s="11"/>
      <x:c r="I273" s="11"/>
      <x:c r="J273" s="11"/>
      <x:c r="K273" s="12" t="str">
        <x:f>IF(COUNTA(A273:J273,L273)=0,"",IF(OR(OR(NOT(ISTEXT(A273)),LEN(TRIM(A273))=0),OR(NOT(ISTEXT(B273)),LEN(TRIM(B273))=0),OR(NOT(ISTEXT(F273)),LEN(TRIM(F273))=0),OR(NOT(ISTEXT(J273)),LEN(TRIM(J273))=0)),"Заповніть код, відділ, підсумок і роль",IF(OR(A273&lt;&gt;TRIM(A273),B273&lt;&gt;TRIM(B273),ISNUMBER(FIND("*",A273)),ISNUMBER(FIND("?",A273)),ISNUMBER(FIND("~",A273)),ISNUMBER(FIND("*",B273)),ISNUMBER(FIND("?",B273)),ISNUMBER(FIND("~",B273))),"Перевірте код і відділ",IF(COUNTIF($A$7:$A$806,"="&amp;A273)&gt;1,"Код повторюється",IF(COUNTIFS('Налаштування'!$I$7:$I$18,"="&amp;B273,'Налаштування'!$J$7:$J$18,"Готово")&lt;&gt;1,"Перевірте відділ",IF(NOT(OR(C273="Тижневий",C273="Місячний")),"Оберіть тип",IF(OR(NOT(ISNUMBER(D273)),NOT(ISNUMBER(E273))),"Вкажіть дати",IF(OR(OR(D273&lt;1,D273&gt;2958465,D273&lt;&gt;INT(D273)),OR(E273&lt;1,E273&gt;2958465,E273&lt;&gt;INT(E273)),D273&gt;E273),"Перевірте дати",IF(OR('Налаштування'!$C$4&lt;&gt;"Готово",E273&lt;DATE('Налаштування'!$B$4,1,1),D273&gt;DATE('Налаштування'!$B$4,12,31)),"Перевірте рік",IF(OR(AND(C273="Тижневий",E273-D273&lt;&gt;6),AND(C273="Місячний",OR(YEAR(D273)&lt;&gt;'Налаштування'!$B$4,DAY(D273)&lt;&gt;1,E273&lt;&gt;DATE(YEAR(D273),MONTH(D273)+1,0)))),"Перевірте період",IF(COUNTIFS($B$7:$B$806,"="&amp;B273,$C$7:$C$806,C273,$D$7:$D$806,"&lt;="&amp;E273,$E$7:$E$806,"&gt;="&amp;D273)&gt;1,"Періоди перетинаються","Поля заповнені")))))))))))</x:f>
      </x:c>
      <x:c r="L273" s="11"/>
    </x:row>
    <x:row r="274" ht="40" customHeight="1">
      <x:c r="A274" s="11"/>
      <x:c r="B274" s="11"/>
      <x:c r="C274" s="11"/>
      <x:c r="D274" s="23"/>
      <x:c r="E274" s="23"/>
      <x:c r="F274" s="11"/>
      <x:c r="G274" s="11"/>
      <x:c r="H274" s="11"/>
      <x:c r="I274" s="11"/>
      <x:c r="J274" s="11"/>
      <x:c r="K274" s="12" t="str">
        <x:f>IF(COUNTA(A274:J274,L274)=0,"",IF(OR(OR(NOT(ISTEXT(A274)),LEN(TRIM(A274))=0),OR(NOT(ISTEXT(B274)),LEN(TRIM(B274))=0),OR(NOT(ISTEXT(F274)),LEN(TRIM(F274))=0),OR(NOT(ISTEXT(J274)),LEN(TRIM(J274))=0)),"Заповніть код, відділ, підсумок і роль",IF(OR(A274&lt;&gt;TRIM(A274),B274&lt;&gt;TRIM(B274),ISNUMBER(FIND("*",A274)),ISNUMBER(FIND("?",A274)),ISNUMBER(FIND("~",A274)),ISNUMBER(FIND("*",B274)),ISNUMBER(FIND("?",B274)),ISNUMBER(FIND("~",B274))),"Перевірте код і відділ",IF(COUNTIF($A$7:$A$806,"="&amp;A274)&gt;1,"Код повторюється",IF(COUNTIFS('Налаштування'!$I$7:$I$18,"="&amp;B274,'Налаштування'!$J$7:$J$18,"Готово")&lt;&gt;1,"Перевірте відділ",IF(NOT(OR(C274="Тижневий",C274="Місячний")),"Оберіть тип",IF(OR(NOT(ISNUMBER(D274)),NOT(ISNUMBER(E274))),"Вкажіть дати",IF(OR(OR(D274&lt;1,D274&gt;2958465,D274&lt;&gt;INT(D274)),OR(E274&lt;1,E274&gt;2958465,E274&lt;&gt;INT(E274)),D274&gt;E274),"Перевірте дати",IF(OR('Налаштування'!$C$4&lt;&gt;"Готово",E274&lt;DATE('Налаштування'!$B$4,1,1),D274&gt;DATE('Налаштування'!$B$4,12,31)),"Перевірте рік",IF(OR(AND(C274="Тижневий",E274-D274&lt;&gt;6),AND(C274="Місячний",OR(YEAR(D274)&lt;&gt;'Налаштування'!$B$4,DAY(D274)&lt;&gt;1,E274&lt;&gt;DATE(YEAR(D274),MONTH(D274)+1,0)))),"Перевірте період",IF(COUNTIFS($B$7:$B$806,"="&amp;B274,$C$7:$C$806,C274,$D$7:$D$806,"&lt;="&amp;E274,$E$7:$E$806,"&gt;="&amp;D274)&gt;1,"Періоди перетинаються","Поля заповнені")))))))))))</x:f>
      </x:c>
      <x:c r="L274" s="11"/>
    </x:row>
    <x:row r="275" ht="40" customHeight="1">
      <x:c r="A275" s="11"/>
      <x:c r="B275" s="11"/>
      <x:c r="C275" s="11"/>
      <x:c r="D275" s="23"/>
      <x:c r="E275" s="23"/>
      <x:c r="F275" s="11"/>
      <x:c r="G275" s="11"/>
      <x:c r="H275" s="11"/>
      <x:c r="I275" s="11"/>
      <x:c r="J275" s="11"/>
      <x:c r="K275" s="12" t="str">
        <x:f>IF(COUNTA(A275:J275,L275)=0,"",IF(OR(OR(NOT(ISTEXT(A275)),LEN(TRIM(A275))=0),OR(NOT(ISTEXT(B275)),LEN(TRIM(B275))=0),OR(NOT(ISTEXT(F275)),LEN(TRIM(F275))=0),OR(NOT(ISTEXT(J275)),LEN(TRIM(J275))=0)),"Заповніть код, відділ, підсумок і роль",IF(OR(A275&lt;&gt;TRIM(A275),B275&lt;&gt;TRIM(B275),ISNUMBER(FIND("*",A275)),ISNUMBER(FIND("?",A275)),ISNUMBER(FIND("~",A275)),ISNUMBER(FIND("*",B275)),ISNUMBER(FIND("?",B275)),ISNUMBER(FIND("~",B275))),"Перевірте код і відділ",IF(COUNTIF($A$7:$A$806,"="&amp;A275)&gt;1,"Код повторюється",IF(COUNTIFS('Налаштування'!$I$7:$I$18,"="&amp;B275,'Налаштування'!$J$7:$J$18,"Готово")&lt;&gt;1,"Перевірте відділ",IF(NOT(OR(C275="Тижневий",C275="Місячний")),"Оберіть тип",IF(OR(NOT(ISNUMBER(D275)),NOT(ISNUMBER(E275))),"Вкажіть дати",IF(OR(OR(D275&lt;1,D275&gt;2958465,D275&lt;&gt;INT(D275)),OR(E275&lt;1,E275&gt;2958465,E275&lt;&gt;INT(E275)),D275&gt;E275),"Перевірте дати",IF(OR('Налаштування'!$C$4&lt;&gt;"Готово",E275&lt;DATE('Налаштування'!$B$4,1,1),D275&gt;DATE('Налаштування'!$B$4,12,31)),"Перевірте рік",IF(OR(AND(C275="Тижневий",E275-D275&lt;&gt;6),AND(C275="Місячний",OR(YEAR(D275)&lt;&gt;'Налаштування'!$B$4,DAY(D275)&lt;&gt;1,E275&lt;&gt;DATE(YEAR(D275),MONTH(D275)+1,0)))),"Перевірте період",IF(COUNTIFS($B$7:$B$806,"="&amp;B275,$C$7:$C$806,C275,$D$7:$D$806,"&lt;="&amp;E275,$E$7:$E$806,"&gt;="&amp;D275)&gt;1,"Періоди перетинаються","Поля заповнені")))))))))))</x:f>
      </x:c>
      <x:c r="L275" s="11"/>
    </x:row>
    <x:row r="276" ht="40" customHeight="1">
      <x:c r="A276" s="11"/>
      <x:c r="B276" s="11"/>
      <x:c r="C276" s="11"/>
      <x:c r="D276" s="23"/>
      <x:c r="E276" s="23"/>
      <x:c r="F276" s="11"/>
      <x:c r="G276" s="11"/>
      <x:c r="H276" s="11"/>
      <x:c r="I276" s="11"/>
      <x:c r="J276" s="11"/>
      <x:c r="K276" s="12" t="str">
        <x:f>IF(COUNTA(A276:J276,L276)=0,"",IF(OR(OR(NOT(ISTEXT(A276)),LEN(TRIM(A276))=0),OR(NOT(ISTEXT(B276)),LEN(TRIM(B276))=0),OR(NOT(ISTEXT(F276)),LEN(TRIM(F276))=0),OR(NOT(ISTEXT(J276)),LEN(TRIM(J276))=0)),"Заповніть код, відділ, підсумок і роль",IF(OR(A276&lt;&gt;TRIM(A276),B276&lt;&gt;TRIM(B276),ISNUMBER(FIND("*",A276)),ISNUMBER(FIND("?",A276)),ISNUMBER(FIND("~",A276)),ISNUMBER(FIND("*",B276)),ISNUMBER(FIND("?",B276)),ISNUMBER(FIND("~",B276))),"Перевірте код і відділ",IF(COUNTIF($A$7:$A$806,"="&amp;A276)&gt;1,"Код повторюється",IF(COUNTIFS('Налаштування'!$I$7:$I$18,"="&amp;B276,'Налаштування'!$J$7:$J$18,"Готово")&lt;&gt;1,"Перевірте відділ",IF(NOT(OR(C276="Тижневий",C276="Місячний")),"Оберіть тип",IF(OR(NOT(ISNUMBER(D276)),NOT(ISNUMBER(E276))),"Вкажіть дати",IF(OR(OR(D276&lt;1,D276&gt;2958465,D276&lt;&gt;INT(D276)),OR(E276&lt;1,E276&gt;2958465,E276&lt;&gt;INT(E276)),D276&gt;E276),"Перевірте дати",IF(OR('Налаштування'!$C$4&lt;&gt;"Готово",E276&lt;DATE('Налаштування'!$B$4,1,1),D276&gt;DATE('Налаштування'!$B$4,12,31)),"Перевірте рік",IF(OR(AND(C276="Тижневий",E276-D276&lt;&gt;6),AND(C276="Місячний",OR(YEAR(D276)&lt;&gt;'Налаштування'!$B$4,DAY(D276)&lt;&gt;1,E276&lt;&gt;DATE(YEAR(D276),MONTH(D276)+1,0)))),"Перевірте період",IF(COUNTIFS($B$7:$B$806,"="&amp;B276,$C$7:$C$806,C276,$D$7:$D$806,"&lt;="&amp;E276,$E$7:$E$806,"&gt;="&amp;D276)&gt;1,"Періоди перетинаються","Поля заповнені")))))))))))</x:f>
      </x:c>
      <x:c r="L276" s="11"/>
    </x:row>
    <x:row r="277" ht="40" customHeight="1">
      <x:c r="A277" s="11"/>
      <x:c r="B277" s="11"/>
      <x:c r="C277" s="11"/>
      <x:c r="D277" s="23"/>
      <x:c r="E277" s="23"/>
      <x:c r="F277" s="11"/>
      <x:c r="G277" s="11"/>
      <x:c r="H277" s="11"/>
      <x:c r="I277" s="11"/>
      <x:c r="J277" s="11"/>
      <x:c r="K277" s="12" t="str">
        <x:f>IF(COUNTA(A277:J277,L277)=0,"",IF(OR(OR(NOT(ISTEXT(A277)),LEN(TRIM(A277))=0),OR(NOT(ISTEXT(B277)),LEN(TRIM(B277))=0),OR(NOT(ISTEXT(F277)),LEN(TRIM(F277))=0),OR(NOT(ISTEXT(J277)),LEN(TRIM(J277))=0)),"Заповніть код, відділ, підсумок і роль",IF(OR(A277&lt;&gt;TRIM(A277),B277&lt;&gt;TRIM(B277),ISNUMBER(FIND("*",A277)),ISNUMBER(FIND("?",A277)),ISNUMBER(FIND("~",A277)),ISNUMBER(FIND("*",B277)),ISNUMBER(FIND("?",B277)),ISNUMBER(FIND("~",B277))),"Перевірте код і відділ",IF(COUNTIF($A$7:$A$806,"="&amp;A277)&gt;1,"Код повторюється",IF(COUNTIFS('Налаштування'!$I$7:$I$18,"="&amp;B277,'Налаштування'!$J$7:$J$18,"Готово")&lt;&gt;1,"Перевірте відділ",IF(NOT(OR(C277="Тижневий",C277="Місячний")),"Оберіть тип",IF(OR(NOT(ISNUMBER(D277)),NOT(ISNUMBER(E277))),"Вкажіть дати",IF(OR(OR(D277&lt;1,D277&gt;2958465,D277&lt;&gt;INT(D277)),OR(E277&lt;1,E277&gt;2958465,E277&lt;&gt;INT(E277)),D277&gt;E277),"Перевірте дати",IF(OR('Налаштування'!$C$4&lt;&gt;"Готово",E277&lt;DATE('Налаштування'!$B$4,1,1),D277&gt;DATE('Налаштування'!$B$4,12,31)),"Перевірте рік",IF(OR(AND(C277="Тижневий",E277-D277&lt;&gt;6),AND(C277="Місячний",OR(YEAR(D277)&lt;&gt;'Налаштування'!$B$4,DAY(D277)&lt;&gt;1,E277&lt;&gt;DATE(YEAR(D277),MONTH(D277)+1,0)))),"Перевірте період",IF(COUNTIFS($B$7:$B$806,"="&amp;B277,$C$7:$C$806,C277,$D$7:$D$806,"&lt;="&amp;E277,$E$7:$E$806,"&gt;="&amp;D277)&gt;1,"Періоди перетинаються","Поля заповнені")))))))))))</x:f>
      </x:c>
      <x:c r="L277" s="11"/>
    </x:row>
    <x:row r="278" ht="40" customHeight="1">
      <x:c r="A278" s="11"/>
      <x:c r="B278" s="11"/>
      <x:c r="C278" s="11"/>
      <x:c r="D278" s="23"/>
      <x:c r="E278" s="23"/>
      <x:c r="F278" s="11"/>
      <x:c r="G278" s="11"/>
      <x:c r="H278" s="11"/>
      <x:c r="I278" s="11"/>
      <x:c r="J278" s="11"/>
      <x:c r="K278" s="12" t="str">
        <x:f>IF(COUNTA(A278:J278,L278)=0,"",IF(OR(OR(NOT(ISTEXT(A278)),LEN(TRIM(A278))=0),OR(NOT(ISTEXT(B278)),LEN(TRIM(B278))=0),OR(NOT(ISTEXT(F278)),LEN(TRIM(F278))=0),OR(NOT(ISTEXT(J278)),LEN(TRIM(J278))=0)),"Заповніть код, відділ, підсумок і роль",IF(OR(A278&lt;&gt;TRIM(A278),B278&lt;&gt;TRIM(B278),ISNUMBER(FIND("*",A278)),ISNUMBER(FIND("?",A278)),ISNUMBER(FIND("~",A278)),ISNUMBER(FIND("*",B278)),ISNUMBER(FIND("?",B278)),ISNUMBER(FIND("~",B278))),"Перевірте код і відділ",IF(COUNTIF($A$7:$A$806,"="&amp;A278)&gt;1,"Код повторюється",IF(COUNTIFS('Налаштування'!$I$7:$I$18,"="&amp;B278,'Налаштування'!$J$7:$J$18,"Готово")&lt;&gt;1,"Перевірте відділ",IF(NOT(OR(C278="Тижневий",C278="Місячний")),"Оберіть тип",IF(OR(NOT(ISNUMBER(D278)),NOT(ISNUMBER(E278))),"Вкажіть дати",IF(OR(OR(D278&lt;1,D278&gt;2958465,D278&lt;&gt;INT(D278)),OR(E278&lt;1,E278&gt;2958465,E278&lt;&gt;INT(E278)),D278&gt;E278),"Перевірте дати",IF(OR('Налаштування'!$C$4&lt;&gt;"Готово",E278&lt;DATE('Налаштування'!$B$4,1,1),D278&gt;DATE('Налаштування'!$B$4,12,31)),"Перевірте рік",IF(OR(AND(C278="Тижневий",E278-D278&lt;&gt;6),AND(C278="Місячний",OR(YEAR(D278)&lt;&gt;'Налаштування'!$B$4,DAY(D278)&lt;&gt;1,E278&lt;&gt;DATE(YEAR(D278),MONTH(D278)+1,0)))),"Перевірте період",IF(COUNTIFS($B$7:$B$806,"="&amp;B278,$C$7:$C$806,C278,$D$7:$D$806,"&lt;="&amp;E278,$E$7:$E$806,"&gt;="&amp;D278)&gt;1,"Періоди перетинаються","Поля заповнені")))))))))))</x:f>
      </x:c>
      <x:c r="L278" s="11"/>
    </x:row>
    <x:row r="279" ht="40" customHeight="1">
      <x:c r="A279" s="11"/>
      <x:c r="B279" s="11"/>
      <x:c r="C279" s="11"/>
      <x:c r="D279" s="23"/>
      <x:c r="E279" s="23"/>
      <x:c r="F279" s="11"/>
      <x:c r="G279" s="11"/>
      <x:c r="H279" s="11"/>
      <x:c r="I279" s="11"/>
      <x:c r="J279" s="11"/>
      <x:c r="K279" s="12" t="str">
        <x:f>IF(COUNTA(A279:J279,L279)=0,"",IF(OR(OR(NOT(ISTEXT(A279)),LEN(TRIM(A279))=0),OR(NOT(ISTEXT(B279)),LEN(TRIM(B279))=0),OR(NOT(ISTEXT(F279)),LEN(TRIM(F279))=0),OR(NOT(ISTEXT(J279)),LEN(TRIM(J279))=0)),"Заповніть код, відділ, підсумок і роль",IF(OR(A279&lt;&gt;TRIM(A279),B279&lt;&gt;TRIM(B279),ISNUMBER(FIND("*",A279)),ISNUMBER(FIND("?",A279)),ISNUMBER(FIND("~",A279)),ISNUMBER(FIND("*",B279)),ISNUMBER(FIND("?",B279)),ISNUMBER(FIND("~",B279))),"Перевірте код і відділ",IF(COUNTIF($A$7:$A$806,"="&amp;A279)&gt;1,"Код повторюється",IF(COUNTIFS('Налаштування'!$I$7:$I$18,"="&amp;B279,'Налаштування'!$J$7:$J$18,"Готово")&lt;&gt;1,"Перевірте відділ",IF(NOT(OR(C279="Тижневий",C279="Місячний")),"Оберіть тип",IF(OR(NOT(ISNUMBER(D279)),NOT(ISNUMBER(E279))),"Вкажіть дати",IF(OR(OR(D279&lt;1,D279&gt;2958465,D279&lt;&gt;INT(D279)),OR(E279&lt;1,E279&gt;2958465,E279&lt;&gt;INT(E279)),D279&gt;E279),"Перевірте дати",IF(OR('Налаштування'!$C$4&lt;&gt;"Готово",E279&lt;DATE('Налаштування'!$B$4,1,1),D279&gt;DATE('Налаштування'!$B$4,12,31)),"Перевірте рік",IF(OR(AND(C279="Тижневий",E279-D279&lt;&gt;6),AND(C279="Місячний",OR(YEAR(D279)&lt;&gt;'Налаштування'!$B$4,DAY(D279)&lt;&gt;1,E279&lt;&gt;DATE(YEAR(D279),MONTH(D279)+1,0)))),"Перевірте період",IF(COUNTIFS($B$7:$B$806,"="&amp;B279,$C$7:$C$806,C279,$D$7:$D$806,"&lt;="&amp;E279,$E$7:$E$806,"&gt;="&amp;D279)&gt;1,"Періоди перетинаються","Поля заповнені")))))))))))</x:f>
      </x:c>
      <x:c r="L279" s="11"/>
    </x:row>
    <x:row r="280" ht="40" customHeight="1">
      <x:c r="A280" s="11"/>
      <x:c r="B280" s="11"/>
      <x:c r="C280" s="11"/>
      <x:c r="D280" s="23"/>
      <x:c r="E280" s="23"/>
      <x:c r="F280" s="11"/>
      <x:c r="G280" s="11"/>
      <x:c r="H280" s="11"/>
      <x:c r="I280" s="11"/>
      <x:c r="J280" s="11"/>
      <x:c r="K280" s="12" t="str">
        <x:f>IF(COUNTA(A280:J280,L280)=0,"",IF(OR(OR(NOT(ISTEXT(A280)),LEN(TRIM(A280))=0),OR(NOT(ISTEXT(B280)),LEN(TRIM(B280))=0),OR(NOT(ISTEXT(F280)),LEN(TRIM(F280))=0),OR(NOT(ISTEXT(J280)),LEN(TRIM(J280))=0)),"Заповніть код, відділ, підсумок і роль",IF(OR(A280&lt;&gt;TRIM(A280),B280&lt;&gt;TRIM(B280),ISNUMBER(FIND("*",A280)),ISNUMBER(FIND("?",A280)),ISNUMBER(FIND("~",A280)),ISNUMBER(FIND("*",B280)),ISNUMBER(FIND("?",B280)),ISNUMBER(FIND("~",B280))),"Перевірте код і відділ",IF(COUNTIF($A$7:$A$806,"="&amp;A280)&gt;1,"Код повторюється",IF(COUNTIFS('Налаштування'!$I$7:$I$18,"="&amp;B280,'Налаштування'!$J$7:$J$18,"Готово")&lt;&gt;1,"Перевірте відділ",IF(NOT(OR(C280="Тижневий",C280="Місячний")),"Оберіть тип",IF(OR(NOT(ISNUMBER(D280)),NOT(ISNUMBER(E280))),"Вкажіть дати",IF(OR(OR(D280&lt;1,D280&gt;2958465,D280&lt;&gt;INT(D280)),OR(E280&lt;1,E280&gt;2958465,E280&lt;&gt;INT(E280)),D280&gt;E280),"Перевірте дати",IF(OR('Налаштування'!$C$4&lt;&gt;"Готово",E280&lt;DATE('Налаштування'!$B$4,1,1),D280&gt;DATE('Налаштування'!$B$4,12,31)),"Перевірте рік",IF(OR(AND(C280="Тижневий",E280-D280&lt;&gt;6),AND(C280="Місячний",OR(YEAR(D280)&lt;&gt;'Налаштування'!$B$4,DAY(D280)&lt;&gt;1,E280&lt;&gt;DATE(YEAR(D280),MONTH(D280)+1,0)))),"Перевірте період",IF(COUNTIFS($B$7:$B$806,"="&amp;B280,$C$7:$C$806,C280,$D$7:$D$806,"&lt;="&amp;E280,$E$7:$E$806,"&gt;="&amp;D280)&gt;1,"Періоди перетинаються","Поля заповнені")))))))))))</x:f>
      </x:c>
      <x:c r="L280" s="11"/>
    </x:row>
    <x:row r="281" ht="40" customHeight="1">
      <x:c r="A281" s="11"/>
      <x:c r="B281" s="11"/>
      <x:c r="C281" s="11"/>
      <x:c r="D281" s="23"/>
      <x:c r="E281" s="23"/>
      <x:c r="F281" s="11"/>
      <x:c r="G281" s="11"/>
      <x:c r="H281" s="11"/>
      <x:c r="I281" s="11"/>
      <x:c r="J281" s="11"/>
      <x:c r="K281" s="12" t="str">
        <x:f>IF(COUNTA(A281:J281,L281)=0,"",IF(OR(OR(NOT(ISTEXT(A281)),LEN(TRIM(A281))=0),OR(NOT(ISTEXT(B281)),LEN(TRIM(B281))=0),OR(NOT(ISTEXT(F281)),LEN(TRIM(F281))=0),OR(NOT(ISTEXT(J281)),LEN(TRIM(J281))=0)),"Заповніть код, відділ, підсумок і роль",IF(OR(A281&lt;&gt;TRIM(A281),B281&lt;&gt;TRIM(B281),ISNUMBER(FIND("*",A281)),ISNUMBER(FIND("?",A281)),ISNUMBER(FIND("~",A281)),ISNUMBER(FIND("*",B281)),ISNUMBER(FIND("?",B281)),ISNUMBER(FIND("~",B281))),"Перевірте код і відділ",IF(COUNTIF($A$7:$A$806,"="&amp;A281)&gt;1,"Код повторюється",IF(COUNTIFS('Налаштування'!$I$7:$I$18,"="&amp;B281,'Налаштування'!$J$7:$J$18,"Готово")&lt;&gt;1,"Перевірте відділ",IF(NOT(OR(C281="Тижневий",C281="Місячний")),"Оберіть тип",IF(OR(NOT(ISNUMBER(D281)),NOT(ISNUMBER(E281))),"Вкажіть дати",IF(OR(OR(D281&lt;1,D281&gt;2958465,D281&lt;&gt;INT(D281)),OR(E281&lt;1,E281&gt;2958465,E281&lt;&gt;INT(E281)),D281&gt;E281),"Перевірте дати",IF(OR('Налаштування'!$C$4&lt;&gt;"Готово",E281&lt;DATE('Налаштування'!$B$4,1,1),D281&gt;DATE('Налаштування'!$B$4,12,31)),"Перевірте рік",IF(OR(AND(C281="Тижневий",E281-D281&lt;&gt;6),AND(C281="Місячний",OR(YEAR(D281)&lt;&gt;'Налаштування'!$B$4,DAY(D281)&lt;&gt;1,E281&lt;&gt;DATE(YEAR(D281),MONTH(D281)+1,0)))),"Перевірте період",IF(COUNTIFS($B$7:$B$806,"="&amp;B281,$C$7:$C$806,C281,$D$7:$D$806,"&lt;="&amp;E281,$E$7:$E$806,"&gt;="&amp;D281)&gt;1,"Періоди перетинаються","Поля заповнені")))))))))))</x:f>
      </x:c>
      <x:c r="L281" s="11"/>
    </x:row>
    <x:row r="282" ht="40" customHeight="1">
      <x:c r="A282" s="11"/>
      <x:c r="B282" s="11"/>
      <x:c r="C282" s="11"/>
      <x:c r="D282" s="23"/>
      <x:c r="E282" s="23"/>
      <x:c r="F282" s="11"/>
      <x:c r="G282" s="11"/>
      <x:c r="H282" s="11"/>
      <x:c r="I282" s="11"/>
      <x:c r="J282" s="11"/>
      <x:c r="K282" s="12" t="str">
        <x:f>IF(COUNTA(A282:J282,L282)=0,"",IF(OR(OR(NOT(ISTEXT(A282)),LEN(TRIM(A282))=0),OR(NOT(ISTEXT(B282)),LEN(TRIM(B282))=0),OR(NOT(ISTEXT(F282)),LEN(TRIM(F282))=0),OR(NOT(ISTEXT(J282)),LEN(TRIM(J282))=0)),"Заповніть код, відділ, підсумок і роль",IF(OR(A282&lt;&gt;TRIM(A282),B282&lt;&gt;TRIM(B282),ISNUMBER(FIND("*",A282)),ISNUMBER(FIND("?",A282)),ISNUMBER(FIND("~",A282)),ISNUMBER(FIND("*",B282)),ISNUMBER(FIND("?",B282)),ISNUMBER(FIND("~",B282))),"Перевірте код і відділ",IF(COUNTIF($A$7:$A$806,"="&amp;A282)&gt;1,"Код повторюється",IF(COUNTIFS('Налаштування'!$I$7:$I$18,"="&amp;B282,'Налаштування'!$J$7:$J$18,"Готово")&lt;&gt;1,"Перевірте відділ",IF(NOT(OR(C282="Тижневий",C282="Місячний")),"Оберіть тип",IF(OR(NOT(ISNUMBER(D282)),NOT(ISNUMBER(E282))),"Вкажіть дати",IF(OR(OR(D282&lt;1,D282&gt;2958465,D282&lt;&gt;INT(D282)),OR(E282&lt;1,E282&gt;2958465,E282&lt;&gt;INT(E282)),D282&gt;E282),"Перевірте дати",IF(OR('Налаштування'!$C$4&lt;&gt;"Готово",E282&lt;DATE('Налаштування'!$B$4,1,1),D282&gt;DATE('Налаштування'!$B$4,12,31)),"Перевірте рік",IF(OR(AND(C282="Тижневий",E282-D282&lt;&gt;6),AND(C282="Місячний",OR(YEAR(D282)&lt;&gt;'Налаштування'!$B$4,DAY(D282)&lt;&gt;1,E282&lt;&gt;DATE(YEAR(D282),MONTH(D282)+1,0)))),"Перевірте період",IF(COUNTIFS($B$7:$B$806,"="&amp;B282,$C$7:$C$806,C282,$D$7:$D$806,"&lt;="&amp;E282,$E$7:$E$806,"&gt;="&amp;D282)&gt;1,"Періоди перетинаються","Поля заповнені")))))))))))</x:f>
      </x:c>
      <x:c r="L282" s="11"/>
    </x:row>
    <x:row r="283" ht="40" customHeight="1">
      <x:c r="A283" s="11"/>
      <x:c r="B283" s="11"/>
      <x:c r="C283" s="11"/>
      <x:c r="D283" s="23"/>
      <x:c r="E283" s="23"/>
      <x:c r="F283" s="11"/>
      <x:c r="G283" s="11"/>
      <x:c r="H283" s="11"/>
      <x:c r="I283" s="11"/>
      <x:c r="J283" s="11"/>
      <x:c r="K283" s="12" t="str">
        <x:f>IF(COUNTA(A283:J283,L283)=0,"",IF(OR(OR(NOT(ISTEXT(A283)),LEN(TRIM(A283))=0),OR(NOT(ISTEXT(B283)),LEN(TRIM(B283))=0),OR(NOT(ISTEXT(F283)),LEN(TRIM(F283))=0),OR(NOT(ISTEXT(J283)),LEN(TRIM(J283))=0)),"Заповніть код, відділ, підсумок і роль",IF(OR(A283&lt;&gt;TRIM(A283),B283&lt;&gt;TRIM(B283),ISNUMBER(FIND("*",A283)),ISNUMBER(FIND("?",A283)),ISNUMBER(FIND("~",A283)),ISNUMBER(FIND("*",B283)),ISNUMBER(FIND("?",B283)),ISNUMBER(FIND("~",B283))),"Перевірте код і відділ",IF(COUNTIF($A$7:$A$806,"="&amp;A283)&gt;1,"Код повторюється",IF(COUNTIFS('Налаштування'!$I$7:$I$18,"="&amp;B283,'Налаштування'!$J$7:$J$18,"Готово")&lt;&gt;1,"Перевірте відділ",IF(NOT(OR(C283="Тижневий",C283="Місячний")),"Оберіть тип",IF(OR(NOT(ISNUMBER(D283)),NOT(ISNUMBER(E283))),"Вкажіть дати",IF(OR(OR(D283&lt;1,D283&gt;2958465,D283&lt;&gt;INT(D283)),OR(E283&lt;1,E283&gt;2958465,E283&lt;&gt;INT(E283)),D283&gt;E283),"Перевірте дати",IF(OR('Налаштування'!$C$4&lt;&gt;"Готово",E283&lt;DATE('Налаштування'!$B$4,1,1),D283&gt;DATE('Налаштування'!$B$4,12,31)),"Перевірте рік",IF(OR(AND(C283="Тижневий",E283-D283&lt;&gt;6),AND(C283="Місячний",OR(YEAR(D283)&lt;&gt;'Налаштування'!$B$4,DAY(D283)&lt;&gt;1,E283&lt;&gt;DATE(YEAR(D283),MONTH(D283)+1,0)))),"Перевірте період",IF(COUNTIFS($B$7:$B$806,"="&amp;B283,$C$7:$C$806,C283,$D$7:$D$806,"&lt;="&amp;E283,$E$7:$E$806,"&gt;="&amp;D283)&gt;1,"Періоди перетинаються","Поля заповнені")))))))))))</x:f>
      </x:c>
      <x:c r="L283" s="11"/>
    </x:row>
    <x:row r="284" ht="40" customHeight="1">
      <x:c r="A284" s="11"/>
      <x:c r="B284" s="11"/>
      <x:c r="C284" s="11"/>
      <x:c r="D284" s="23"/>
      <x:c r="E284" s="23"/>
      <x:c r="F284" s="11"/>
      <x:c r="G284" s="11"/>
      <x:c r="H284" s="11"/>
      <x:c r="I284" s="11"/>
      <x:c r="J284" s="11"/>
      <x:c r="K284" s="12" t="str">
        <x:f>IF(COUNTA(A284:J284,L284)=0,"",IF(OR(OR(NOT(ISTEXT(A284)),LEN(TRIM(A284))=0),OR(NOT(ISTEXT(B284)),LEN(TRIM(B284))=0),OR(NOT(ISTEXT(F284)),LEN(TRIM(F284))=0),OR(NOT(ISTEXT(J284)),LEN(TRIM(J284))=0)),"Заповніть код, відділ, підсумок і роль",IF(OR(A284&lt;&gt;TRIM(A284),B284&lt;&gt;TRIM(B284),ISNUMBER(FIND("*",A284)),ISNUMBER(FIND("?",A284)),ISNUMBER(FIND("~",A284)),ISNUMBER(FIND("*",B284)),ISNUMBER(FIND("?",B284)),ISNUMBER(FIND("~",B284))),"Перевірте код і відділ",IF(COUNTIF($A$7:$A$806,"="&amp;A284)&gt;1,"Код повторюється",IF(COUNTIFS('Налаштування'!$I$7:$I$18,"="&amp;B284,'Налаштування'!$J$7:$J$18,"Готово")&lt;&gt;1,"Перевірте відділ",IF(NOT(OR(C284="Тижневий",C284="Місячний")),"Оберіть тип",IF(OR(NOT(ISNUMBER(D284)),NOT(ISNUMBER(E284))),"Вкажіть дати",IF(OR(OR(D284&lt;1,D284&gt;2958465,D284&lt;&gt;INT(D284)),OR(E284&lt;1,E284&gt;2958465,E284&lt;&gt;INT(E284)),D284&gt;E284),"Перевірте дати",IF(OR('Налаштування'!$C$4&lt;&gt;"Готово",E284&lt;DATE('Налаштування'!$B$4,1,1),D284&gt;DATE('Налаштування'!$B$4,12,31)),"Перевірте рік",IF(OR(AND(C284="Тижневий",E284-D284&lt;&gt;6),AND(C284="Місячний",OR(YEAR(D284)&lt;&gt;'Налаштування'!$B$4,DAY(D284)&lt;&gt;1,E284&lt;&gt;DATE(YEAR(D284),MONTH(D284)+1,0)))),"Перевірте період",IF(COUNTIFS($B$7:$B$806,"="&amp;B284,$C$7:$C$806,C284,$D$7:$D$806,"&lt;="&amp;E284,$E$7:$E$806,"&gt;="&amp;D284)&gt;1,"Періоди перетинаються","Поля заповнені")))))))))))</x:f>
      </x:c>
      <x:c r="L284" s="11"/>
    </x:row>
    <x:row r="285" ht="40" customHeight="1">
      <x:c r="A285" s="11"/>
      <x:c r="B285" s="11"/>
      <x:c r="C285" s="11"/>
      <x:c r="D285" s="23"/>
      <x:c r="E285" s="23"/>
      <x:c r="F285" s="11"/>
      <x:c r="G285" s="11"/>
      <x:c r="H285" s="11"/>
      <x:c r="I285" s="11"/>
      <x:c r="J285" s="11"/>
      <x:c r="K285" s="12" t="str">
        <x:f>IF(COUNTA(A285:J285,L285)=0,"",IF(OR(OR(NOT(ISTEXT(A285)),LEN(TRIM(A285))=0),OR(NOT(ISTEXT(B285)),LEN(TRIM(B285))=0),OR(NOT(ISTEXT(F285)),LEN(TRIM(F285))=0),OR(NOT(ISTEXT(J285)),LEN(TRIM(J285))=0)),"Заповніть код, відділ, підсумок і роль",IF(OR(A285&lt;&gt;TRIM(A285),B285&lt;&gt;TRIM(B285),ISNUMBER(FIND("*",A285)),ISNUMBER(FIND("?",A285)),ISNUMBER(FIND("~",A285)),ISNUMBER(FIND("*",B285)),ISNUMBER(FIND("?",B285)),ISNUMBER(FIND("~",B285))),"Перевірте код і відділ",IF(COUNTIF($A$7:$A$806,"="&amp;A285)&gt;1,"Код повторюється",IF(COUNTIFS('Налаштування'!$I$7:$I$18,"="&amp;B285,'Налаштування'!$J$7:$J$18,"Готово")&lt;&gt;1,"Перевірте відділ",IF(NOT(OR(C285="Тижневий",C285="Місячний")),"Оберіть тип",IF(OR(NOT(ISNUMBER(D285)),NOT(ISNUMBER(E285))),"Вкажіть дати",IF(OR(OR(D285&lt;1,D285&gt;2958465,D285&lt;&gt;INT(D285)),OR(E285&lt;1,E285&gt;2958465,E285&lt;&gt;INT(E285)),D285&gt;E285),"Перевірте дати",IF(OR('Налаштування'!$C$4&lt;&gt;"Готово",E285&lt;DATE('Налаштування'!$B$4,1,1),D285&gt;DATE('Налаштування'!$B$4,12,31)),"Перевірте рік",IF(OR(AND(C285="Тижневий",E285-D285&lt;&gt;6),AND(C285="Місячний",OR(YEAR(D285)&lt;&gt;'Налаштування'!$B$4,DAY(D285)&lt;&gt;1,E285&lt;&gt;DATE(YEAR(D285),MONTH(D285)+1,0)))),"Перевірте період",IF(COUNTIFS($B$7:$B$806,"="&amp;B285,$C$7:$C$806,C285,$D$7:$D$806,"&lt;="&amp;E285,$E$7:$E$806,"&gt;="&amp;D285)&gt;1,"Періоди перетинаються","Поля заповнені")))))))))))</x:f>
      </x:c>
      <x:c r="L285" s="11"/>
    </x:row>
    <x:row r="286" ht="40" customHeight="1">
      <x:c r="A286" s="11"/>
      <x:c r="B286" s="11"/>
      <x:c r="C286" s="11"/>
      <x:c r="D286" s="23"/>
      <x:c r="E286" s="23"/>
      <x:c r="F286" s="11"/>
      <x:c r="G286" s="11"/>
      <x:c r="H286" s="11"/>
      <x:c r="I286" s="11"/>
      <x:c r="J286" s="11"/>
      <x:c r="K286" s="12" t="str">
        <x:f>IF(COUNTA(A286:J286,L286)=0,"",IF(OR(OR(NOT(ISTEXT(A286)),LEN(TRIM(A286))=0),OR(NOT(ISTEXT(B286)),LEN(TRIM(B286))=0),OR(NOT(ISTEXT(F286)),LEN(TRIM(F286))=0),OR(NOT(ISTEXT(J286)),LEN(TRIM(J286))=0)),"Заповніть код, відділ, підсумок і роль",IF(OR(A286&lt;&gt;TRIM(A286),B286&lt;&gt;TRIM(B286),ISNUMBER(FIND("*",A286)),ISNUMBER(FIND("?",A286)),ISNUMBER(FIND("~",A286)),ISNUMBER(FIND("*",B286)),ISNUMBER(FIND("?",B286)),ISNUMBER(FIND("~",B286))),"Перевірте код і відділ",IF(COUNTIF($A$7:$A$806,"="&amp;A286)&gt;1,"Код повторюється",IF(COUNTIFS('Налаштування'!$I$7:$I$18,"="&amp;B286,'Налаштування'!$J$7:$J$18,"Готово")&lt;&gt;1,"Перевірте відділ",IF(NOT(OR(C286="Тижневий",C286="Місячний")),"Оберіть тип",IF(OR(NOT(ISNUMBER(D286)),NOT(ISNUMBER(E286))),"Вкажіть дати",IF(OR(OR(D286&lt;1,D286&gt;2958465,D286&lt;&gt;INT(D286)),OR(E286&lt;1,E286&gt;2958465,E286&lt;&gt;INT(E286)),D286&gt;E286),"Перевірте дати",IF(OR('Налаштування'!$C$4&lt;&gt;"Готово",E286&lt;DATE('Налаштування'!$B$4,1,1),D286&gt;DATE('Налаштування'!$B$4,12,31)),"Перевірте рік",IF(OR(AND(C286="Тижневий",E286-D286&lt;&gt;6),AND(C286="Місячний",OR(YEAR(D286)&lt;&gt;'Налаштування'!$B$4,DAY(D286)&lt;&gt;1,E286&lt;&gt;DATE(YEAR(D286),MONTH(D286)+1,0)))),"Перевірте період",IF(COUNTIFS($B$7:$B$806,"="&amp;B286,$C$7:$C$806,C286,$D$7:$D$806,"&lt;="&amp;E286,$E$7:$E$806,"&gt;="&amp;D286)&gt;1,"Періоди перетинаються","Поля заповнені")))))))))))</x:f>
      </x:c>
      <x:c r="L286" s="11"/>
    </x:row>
    <x:row r="287" ht="40" customHeight="1">
      <x:c r="A287" s="11"/>
      <x:c r="B287" s="11"/>
      <x:c r="C287" s="11"/>
      <x:c r="D287" s="23"/>
      <x:c r="E287" s="23"/>
      <x:c r="F287" s="11"/>
      <x:c r="G287" s="11"/>
      <x:c r="H287" s="11"/>
      <x:c r="I287" s="11"/>
      <x:c r="J287" s="11"/>
      <x:c r="K287" s="12" t="str">
        <x:f>IF(COUNTA(A287:J287,L287)=0,"",IF(OR(OR(NOT(ISTEXT(A287)),LEN(TRIM(A287))=0),OR(NOT(ISTEXT(B287)),LEN(TRIM(B287))=0),OR(NOT(ISTEXT(F287)),LEN(TRIM(F287))=0),OR(NOT(ISTEXT(J287)),LEN(TRIM(J287))=0)),"Заповніть код, відділ, підсумок і роль",IF(OR(A287&lt;&gt;TRIM(A287),B287&lt;&gt;TRIM(B287),ISNUMBER(FIND("*",A287)),ISNUMBER(FIND("?",A287)),ISNUMBER(FIND("~",A287)),ISNUMBER(FIND("*",B287)),ISNUMBER(FIND("?",B287)),ISNUMBER(FIND("~",B287))),"Перевірте код і відділ",IF(COUNTIF($A$7:$A$806,"="&amp;A287)&gt;1,"Код повторюється",IF(COUNTIFS('Налаштування'!$I$7:$I$18,"="&amp;B287,'Налаштування'!$J$7:$J$18,"Готово")&lt;&gt;1,"Перевірте відділ",IF(NOT(OR(C287="Тижневий",C287="Місячний")),"Оберіть тип",IF(OR(NOT(ISNUMBER(D287)),NOT(ISNUMBER(E287))),"Вкажіть дати",IF(OR(OR(D287&lt;1,D287&gt;2958465,D287&lt;&gt;INT(D287)),OR(E287&lt;1,E287&gt;2958465,E287&lt;&gt;INT(E287)),D287&gt;E287),"Перевірте дати",IF(OR('Налаштування'!$C$4&lt;&gt;"Готово",E287&lt;DATE('Налаштування'!$B$4,1,1),D287&gt;DATE('Налаштування'!$B$4,12,31)),"Перевірте рік",IF(OR(AND(C287="Тижневий",E287-D287&lt;&gt;6),AND(C287="Місячний",OR(YEAR(D287)&lt;&gt;'Налаштування'!$B$4,DAY(D287)&lt;&gt;1,E287&lt;&gt;DATE(YEAR(D287),MONTH(D287)+1,0)))),"Перевірте період",IF(COUNTIFS($B$7:$B$806,"="&amp;B287,$C$7:$C$806,C287,$D$7:$D$806,"&lt;="&amp;E287,$E$7:$E$806,"&gt;="&amp;D287)&gt;1,"Періоди перетинаються","Поля заповнені")))))))))))</x:f>
      </x:c>
      <x:c r="L287" s="11"/>
    </x:row>
    <x:row r="288" ht="40" customHeight="1">
      <x:c r="A288" s="11"/>
      <x:c r="B288" s="11"/>
      <x:c r="C288" s="11"/>
      <x:c r="D288" s="23"/>
      <x:c r="E288" s="23"/>
      <x:c r="F288" s="11"/>
      <x:c r="G288" s="11"/>
      <x:c r="H288" s="11"/>
      <x:c r="I288" s="11"/>
      <x:c r="J288" s="11"/>
      <x:c r="K288" s="12" t="str">
        <x:f>IF(COUNTA(A288:J288,L288)=0,"",IF(OR(OR(NOT(ISTEXT(A288)),LEN(TRIM(A288))=0),OR(NOT(ISTEXT(B288)),LEN(TRIM(B288))=0),OR(NOT(ISTEXT(F288)),LEN(TRIM(F288))=0),OR(NOT(ISTEXT(J288)),LEN(TRIM(J288))=0)),"Заповніть код, відділ, підсумок і роль",IF(OR(A288&lt;&gt;TRIM(A288),B288&lt;&gt;TRIM(B288),ISNUMBER(FIND("*",A288)),ISNUMBER(FIND("?",A288)),ISNUMBER(FIND("~",A288)),ISNUMBER(FIND("*",B288)),ISNUMBER(FIND("?",B288)),ISNUMBER(FIND("~",B288))),"Перевірте код і відділ",IF(COUNTIF($A$7:$A$806,"="&amp;A288)&gt;1,"Код повторюється",IF(COUNTIFS('Налаштування'!$I$7:$I$18,"="&amp;B288,'Налаштування'!$J$7:$J$18,"Готово")&lt;&gt;1,"Перевірте відділ",IF(NOT(OR(C288="Тижневий",C288="Місячний")),"Оберіть тип",IF(OR(NOT(ISNUMBER(D288)),NOT(ISNUMBER(E288))),"Вкажіть дати",IF(OR(OR(D288&lt;1,D288&gt;2958465,D288&lt;&gt;INT(D288)),OR(E288&lt;1,E288&gt;2958465,E288&lt;&gt;INT(E288)),D288&gt;E288),"Перевірте дати",IF(OR('Налаштування'!$C$4&lt;&gt;"Готово",E288&lt;DATE('Налаштування'!$B$4,1,1),D288&gt;DATE('Налаштування'!$B$4,12,31)),"Перевірте рік",IF(OR(AND(C288="Тижневий",E288-D288&lt;&gt;6),AND(C288="Місячний",OR(YEAR(D288)&lt;&gt;'Налаштування'!$B$4,DAY(D288)&lt;&gt;1,E288&lt;&gt;DATE(YEAR(D288),MONTH(D288)+1,0)))),"Перевірте період",IF(COUNTIFS($B$7:$B$806,"="&amp;B288,$C$7:$C$806,C288,$D$7:$D$806,"&lt;="&amp;E288,$E$7:$E$806,"&gt;="&amp;D288)&gt;1,"Періоди перетинаються","Поля заповнені")))))))))))</x:f>
      </x:c>
      <x:c r="L288" s="11"/>
    </x:row>
    <x:row r="289" ht="40" customHeight="1">
      <x:c r="A289" s="11"/>
      <x:c r="B289" s="11"/>
      <x:c r="C289" s="11"/>
      <x:c r="D289" s="23"/>
      <x:c r="E289" s="23"/>
      <x:c r="F289" s="11"/>
      <x:c r="G289" s="11"/>
      <x:c r="H289" s="11"/>
      <x:c r="I289" s="11"/>
      <x:c r="J289" s="11"/>
      <x:c r="K289" s="12" t="str">
        <x:f>IF(COUNTA(A289:J289,L289)=0,"",IF(OR(OR(NOT(ISTEXT(A289)),LEN(TRIM(A289))=0),OR(NOT(ISTEXT(B289)),LEN(TRIM(B289))=0),OR(NOT(ISTEXT(F289)),LEN(TRIM(F289))=0),OR(NOT(ISTEXT(J289)),LEN(TRIM(J289))=0)),"Заповніть код, відділ, підсумок і роль",IF(OR(A289&lt;&gt;TRIM(A289),B289&lt;&gt;TRIM(B289),ISNUMBER(FIND("*",A289)),ISNUMBER(FIND("?",A289)),ISNUMBER(FIND("~",A289)),ISNUMBER(FIND("*",B289)),ISNUMBER(FIND("?",B289)),ISNUMBER(FIND("~",B289))),"Перевірте код і відділ",IF(COUNTIF($A$7:$A$806,"="&amp;A289)&gt;1,"Код повторюється",IF(COUNTIFS('Налаштування'!$I$7:$I$18,"="&amp;B289,'Налаштування'!$J$7:$J$18,"Готово")&lt;&gt;1,"Перевірте відділ",IF(NOT(OR(C289="Тижневий",C289="Місячний")),"Оберіть тип",IF(OR(NOT(ISNUMBER(D289)),NOT(ISNUMBER(E289))),"Вкажіть дати",IF(OR(OR(D289&lt;1,D289&gt;2958465,D289&lt;&gt;INT(D289)),OR(E289&lt;1,E289&gt;2958465,E289&lt;&gt;INT(E289)),D289&gt;E289),"Перевірте дати",IF(OR('Налаштування'!$C$4&lt;&gt;"Готово",E289&lt;DATE('Налаштування'!$B$4,1,1),D289&gt;DATE('Налаштування'!$B$4,12,31)),"Перевірте рік",IF(OR(AND(C289="Тижневий",E289-D289&lt;&gt;6),AND(C289="Місячний",OR(YEAR(D289)&lt;&gt;'Налаштування'!$B$4,DAY(D289)&lt;&gt;1,E289&lt;&gt;DATE(YEAR(D289),MONTH(D289)+1,0)))),"Перевірте період",IF(COUNTIFS($B$7:$B$806,"="&amp;B289,$C$7:$C$806,C289,$D$7:$D$806,"&lt;="&amp;E289,$E$7:$E$806,"&gt;="&amp;D289)&gt;1,"Періоди перетинаються","Поля заповнені")))))))))))</x:f>
      </x:c>
      <x:c r="L289" s="11"/>
    </x:row>
    <x:row r="290" ht="40" customHeight="1">
      <x:c r="A290" s="11"/>
      <x:c r="B290" s="11"/>
      <x:c r="C290" s="11"/>
      <x:c r="D290" s="23"/>
      <x:c r="E290" s="23"/>
      <x:c r="F290" s="11"/>
      <x:c r="G290" s="11"/>
      <x:c r="H290" s="11"/>
      <x:c r="I290" s="11"/>
      <x:c r="J290" s="11"/>
      <x:c r="K290" s="12" t="str">
        <x:f>IF(COUNTA(A290:J290,L290)=0,"",IF(OR(OR(NOT(ISTEXT(A290)),LEN(TRIM(A290))=0),OR(NOT(ISTEXT(B290)),LEN(TRIM(B290))=0),OR(NOT(ISTEXT(F290)),LEN(TRIM(F290))=0),OR(NOT(ISTEXT(J290)),LEN(TRIM(J290))=0)),"Заповніть код, відділ, підсумок і роль",IF(OR(A290&lt;&gt;TRIM(A290),B290&lt;&gt;TRIM(B290),ISNUMBER(FIND("*",A290)),ISNUMBER(FIND("?",A290)),ISNUMBER(FIND("~",A290)),ISNUMBER(FIND("*",B290)),ISNUMBER(FIND("?",B290)),ISNUMBER(FIND("~",B290))),"Перевірте код і відділ",IF(COUNTIF($A$7:$A$806,"="&amp;A290)&gt;1,"Код повторюється",IF(COUNTIFS('Налаштування'!$I$7:$I$18,"="&amp;B290,'Налаштування'!$J$7:$J$18,"Готово")&lt;&gt;1,"Перевірте відділ",IF(NOT(OR(C290="Тижневий",C290="Місячний")),"Оберіть тип",IF(OR(NOT(ISNUMBER(D290)),NOT(ISNUMBER(E290))),"Вкажіть дати",IF(OR(OR(D290&lt;1,D290&gt;2958465,D290&lt;&gt;INT(D290)),OR(E290&lt;1,E290&gt;2958465,E290&lt;&gt;INT(E290)),D290&gt;E290),"Перевірте дати",IF(OR('Налаштування'!$C$4&lt;&gt;"Готово",E290&lt;DATE('Налаштування'!$B$4,1,1),D290&gt;DATE('Налаштування'!$B$4,12,31)),"Перевірте рік",IF(OR(AND(C290="Тижневий",E290-D290&lt;&gt;6),AND(C290="Місячний",OR(YEAR(D290)&lt;&gt;'Налаштування'!$B$4,DAY(D290)&lt;&gt;1,E290&lt;&gt;DATE(YEAR(D290),MONTH(D290)+1,0)))),"Перевірте період",IF(COUNTIFS($B$7:$B$806,"="&amp;B290,$C$7:$C$806,C290,$D$7:$D$806,"&lt;="&amp;E290,$E$7:$E$806,"&gt;="&amp;D290)&gt;1,"Періоди перетинаються","Поля заповнені")))))))))))</x:f>
      </x:c>
      <x:c r="L290" s="11"/>
    </x:row>
    <x:row r="291" ht="40" customHeight="1">
      <x:c r="A291" s="11"/>
      <x:c r="B291" s="11"/>
      <x:c r="C291" s="11"/>
      <x:c r="D291" s="23"/>
      <x:c r="E291" s="23"/>
      <x:c r="F291" s="11"/>
      <x:c r="G291" s="11"/>
      <x:c r="H291" s="11"/>
      <x:c r="I291" s="11"/>
      <x:c r="J291" s="11"/>
      <x:c r="K291" s="12" t="str">
        <x:f>IF(COUNTA(A291:J291,L291)=0,"",IF(OR(OR(NOT(ISTEXT(A291)),LEN(TRIM(A291))=0),OR(NOT(ISTEXT(B291)),LEN(TRIM(B291))=0),OR(NOT(ISTEXT(F291)),LEN(TRIM(F291))=0),OR(NOT(ISTEXT(J291)),LEN(TRIM(J291))=0)),"Заповніть код, відділ, підсумок і роль",IF(OR(A291&lt;&gt;TRIM(A291),B291&lt;&gt;TRIM(B291),ISNUMBER(FIND("*",A291)),ISNUMBER(FIND("?",A291)),ISNUMBER(FIND("~",A291)),ISNUMBER(FIND("*",B291)),ISNUMBER(FIND("?",B291)),ISNUMBER(FIND("~",B291))),"Перевірте код і відділ",IF(COUNTIF($A$7:$A$806,"="&amp;A291)&gt;1,"Код повторюється",IF(COUNTIFS('Налаштування'!$I$7:$I$18,"="&amp;B291,'Налаштування'!$J$7:$J$18,"Готово")&lt;&gt;1,"Перевірте відділ",IF(NOT(OR(C291="Тижневий",C291="Місячний")),"Оберіть тип",IF(OR(NOT(ISNUMBER(D291)),NOT(ISNUMBER(E291))),"Вкажіть дати",IF(OR(OR(D291&lt;1,D291&gt;2958465,D291&lt;&gt;INT(D291)),OR(E291&lt;1,E291&gt;2958465,E291&lt;&gt;INT(E291)),D291&gt;E291),"Перевірте дати",IF(OR('Налаштування'!$C$4&lt;&gt;"Готово",E291&lt;DATE('Налаштування'!$B$4,1,1),D291&gt;DATE('Налаштування'!$B$4,12,31)),"Перевірте рік",IF(OR(AND(C291="Тижневий",E291-D291&lt;&gt;6),AND(C291="Місячний",OR(YEAR(D291)&lt;&gt;'Налаштування'!$B$4,DAY(D291)&lt;&gt;1,E291&lt;&gt;DATE(YEAR(D291),MONTH(D291)+1,0)))),"Перевірте період",IF(COUNTIFS($B$7:$B$806,"="&amp;B291,$C$7:$C$806,C291,$D$7:$D$806,"&lt;="&amp;E291,$E$7:$E$806,"&gt;="&amp;D291)&gt;1,"Періоди перетинаються","Поля заповнені")))))))))))</x:f>
      </x:c>
      <x:c r="L291" s="11"/>
    </x:row>
    <x:row r="292" ht="40" customHeight="1">
      <x:c r="A292" s="11"/>
      <x:c r="B292" s="11"/>
      <x:c r="C292" s="11"/>
      <x:c r="D292" s="23"/>
      <x:c r="E292" s="23"/>
      <x:c r="F292" s="11"/>
      <x:c r="G292" s="11"/>
      <x:c r="H292" s="11"/>
      <x:c r="I292" s="11"/>
      <x:c r="J292" s="11"/>
      <x:c r="K292" s="12" t="str">
        <x:f>IF(COUNTA(A292:J292,L292)=0,"",IF(OR(OR(NOT(ISTEXT(A292)),LEN(TRIM(A292))=0),OR(NOT(ISTEXT(B292)),LEN(TRIM(B292))=0),OR(NOT(ISTEXT(F292)),LEN(TRIM(F292))=0),OR(NOT(ISTEXT(J292)),LEN(TRIM(J292))=0)),"Заповніть код, відділ, підсумок і роль",IF(OR(A292&lt;&gt;TRIM(A292),B292&lt;&gt;TRIM(B292),ISNUMBER(FIND("*",A292)),ISNUMBER(FIND("?",A292)),ISNUMBER(FIND("~",A292)),ISNUMBER(FIND("*",B292)),ISNUMBER(FIND("?",B292)),ISNUMBER(FIND("~",B292))),"Перевірте код і відділ",IF(COUNTIF($A$7:$A$806,"="&amp;A292)&gt;1,"Код повторюється",IF(COUNTIFS('Налаштування'!$I$7:$I$18,"="&amp;B292,'Налаштування'!$J$7:$J$18,"Готово")&lt;&gt;1,"Перевірте відділ",IF(NOT(OR(C292="Тижневий",C292="Місячний")),"Оберіть тип",IF(OR(NOT(ISNUMBER(D292)),NOT(ISNUMBER(E292))),"Вкажіть дати",IF(OR(OR(D292&lt;1,D292&gt;2958465,D292&lt;&gt;INT(D292)),OR(E292&lt;1,E292&gt;2958465,E292&lt;&gt;INT(E292)),D292&gt;E292),"Перевірте дати",IF(OR('Налаштування'!$C$4&lt;&gt;"Готово",E292&lt;DATE('Налаштування'!$B$4,1,1),D292&gt;DATE('Налаштування'!$B$4,12,31)),"Перевірте рік",IF(OR(AND(C292="Тижневий",E292-D292&lt;&gt;6),AND(C292="Місячний",OR(YEAR(D292)&lt;&gt;'Налаштування'!$B$4,DAY(D292)&lt;&gt;1,E292&lt;&gt;DATE(YEAR(D292),MONTH(D292)+1,0)))),"Перевірте період",IF(COUNTIFS($B$7:$B$806,"="&amp;B292,$C$7:$C$806,C292,$D$7:$D$806,"&lt;="&amp;E292,$E$7:$E$806,"&gt;="&amp;D292)&gt;1,"Періоди перетинаються","Поля заповнені")))))))))))</x:f>
      </x:c>
      <x:c r="L292" s="11"/>
    </x:row>
    <x:row r="293" ht="40" customHeight="1">
      <x:c r="A293" s="11"/>
      <x:c r="B293" s="11"/>
      <x:c r="C293" s="11"/>
      <x:c r="D293" s="23"/>
      <x:c r="E293" s="23"/>
      <x:c r="F293" s="11"/>
      <x:c r="G293" s="11"/>
      <x:c r="H293" s="11"/>
      <x:c r="I293" s="11"/>
      <x:c r="J293" s="11"/>
      <x:c r="K293" s="12" t="str">
        <x:f>IF(COUNTA(A293:J293,L293)=0,"",IF(OR(OR(NOT(ISTEXT(A293)),LEN(TRIM(A293))=0),OR(NOT(ISTEXT(B293)),LEN(TRIM(B293))=0),OR(NOT(ISTEXT(F293)),LEN(TRIM(F293))=0),OR(NOT(ISTEXT(J293)),LEN(TRIM(J293))=0)),"Заповніть код, відділ, підсумок і роль",IF(OR(A293&lt;&gt;TRIM(A293),B293&lt;&gt;TRIM(B293),ISNUMBER(FIND("*",A293)),ISNUMBER(FIND("?",A293)),ISNUMBER(FIND("~",A293)),ISNUMBER(FIND("*",B293)),ISNUMBER(FIND("?",B293)),ISNUMBER(FIND("~",B293))),"Перевірте код і відділ",IF(COUNTIF($A$7:$A$806,"="&amp;A293)&gt;1,"Код повторюється",IF(COUNTIFS('Налаштування'!$I$7:$I$18,"="&amp;B293,'Налаштування'!$J$7:$J$18,"Готово")&lt;&gt;1,"Перевірте відділ",IF(NOT(OR(C293="Тижневий",C293="Місячний")),"Оберіть тип",IF(OR(NOT(ISNUMBER(D293)),NOT(ISNUMBER(E293))),"Вкажіть дати",IF(OR(OR(D293&lt;1,D293&gt;2958465,D293&lt;&gt;INT(D293)),OR(E293&lt;1,E293&gt;2958465,E293&lt;&gt;INT(E293)),D293&gt;E293),"Перевірте дати",IF(OR('Налаштування'!$C$4&lt;&gt;"Готово",E293&lt;DATE('Налаштування'!$B$4,1,1),D293&gt;DATE('Налаштування'!$B$4,12,31)),"Перевірте рік",IF(OR(AND(C293="Тижневий",E293-D293&lt;&gt;6),AND(C293="Місячний",OR(YEAR(D293)&lt;&gt;'Налаштування'!$B$4,DAY(D293)&lt;&gt;1,E293&lt;&gt;DATE(YEAR(D293),MONTH(D293)+1,0)))),"Перевірте період",IF(COUNTIFS($B$7:$B$806,"="&amp;B293,$C$7:$C$806,C293,$D$7:$D$806,"&lt;="&amp;E293,$E$7:$E$806,"&gt;="&amp;D293)&gt;1,"Періоди перетинаються","Поля заповнені")))))))))))</x:f>
      </x:c>
      <x:c r="L293" s="11"/>
    </x:row>
    <x:row r="294" ht="40" customHeight="1">
      <x:c r="A294" s="11"/>
      <x:c r="B294" s="11"/>
      <x:c r="C294" s="11"/>
      <x:c r="D294" s="23"/>
      <x:c r="E294" s="23"/>
      <x:c r="F294" s="11"/>
      <x:c r="G294" s="11"/>
      <x:c r="H294" s="11"/>
      <x:c r="I294" s="11"/>
      <x:c r="J294" s="11"/>
      <x:c r="K294" s="12" t="str">
        <x:f>IF(COUNTA(A294:J294,L294)=0,"",IF(OR(OR(NOT(ISTEXT(A294)),LEN(TRIM(A294))=0),OR(NOT(ISTEXT(B294)),LEN(TRIM(B294))=0),OR(NOT(ISTEXT(F294)),LEN(TRIM(F294))=0),OR(NOT(ISTEXT(J294)),LEN(TRIM(J294))=0)),"Заповніть код, відділ, підсумок і роль",IF(OR(A294&lt;&gt;TRIM(A294),B294&lt;&gt;TRIM(B294),ISNUMBER(FIND("*",A294)),ISNUMBER(FIND("?",A294)),ISNUMBER(FIND("~",A294)),ISNUMBER(FIND("*",B294)),ISNUMBER(FIND("?",B294)),ISNUMBER(FIND("~",B294))),"Перевірте код і відділ",IF(COUNTIF($A$7:$A$806,"="&amp;A294)&gt;1,"Код повторюється",IF(COUNTIFS('Налаштування'!$I$7:$I$18,"="&amp;B294,'Налаштування'!$J$7:$J$18,"Готово")&lt;&gt;1,"Перевірте відділ",IF(NOT(OR(C294="Тижневий",C294="Місячний")),"Оберіть тип",IF(OR(NOT(ISNUMBER(D294)),NOT(ISNUMBER(E294))),"Вкажіть дати",IF(OR(OR(D294&lt;1,D294&gt;2958465,D294&lt;&gt;INT(D294)),OR(E294&lt;1,E294&gt;2958465,E294&lt;&gt;INT(E294)),D294&gt;E294),"Перевірте дати",IF(OR('Налаштування'!$C$4&lt;&gt;"Готово",E294&lt;DATE('Налаштування'!$B$4,1,1),D294&gt;DATE('Налаштування'!$B$4,12,31)),"Перевірте рік",IF(OR(AND(C294="Тижневий",E294-D294&lt;&gt;6),AND(C294="Місячний",OR(YEAR(D294)&lt;&gt;'Налаштування'!$B$4,DAY(D294)&lt;&gt;1,E294&lt;&gt;DATE(YEAR(D294),MONTH(D294)+1,0)))),"Перевірте період",IF(COUNTIFS($B$7:$B$806,"="&amp;B294,$C$7:$C$806,C294,$D$7:$D$806,"&lt;="&amp;E294,$E$7:$E$806,"&gt;="&amp;D294)&gt;1,"Періоди перетинаються","Поля заповнені")))))))))))</x:f>
      </x:c>
      <x:c r="L294" s="11"/>
    </x:row>
    <x:row r="295" ht="40" customHeight="1">
      <x:c r="A295" s="11"/>
      <x:c r="B295" s="11"/>
      <x:c r="C295" s="11"/>
      <x:c r="D295" s="23"/>
      <x:c r="E295" s="23"/>
      <x:c r="F295" s="11"/>
      <x:c r="G295" s="11"/>
      <x:c r="H295" s="11"/>
      <x:c r="I295" s="11"/>
      <x:c r="J295" s="11"/>
      <x:c r="K295" s="12" t="str">
        <x:f>IF(COUNTA(A295:J295,L295)=0,"",IF(OR(OR(NOT(ISTEXT(A295)),LEN(TRIM(A295))=0),OR(NOT(ISTEXT(B295)),LEN(TRIM(B295))=0),OR(NOT(ISTEXT(F295)),LEN(TRIM(F295))=0),OR(NOT(ISTEXT(J295)),LEN(TRIM(J295))=0)),"Заповніть код, відділ, підсумок і роль",IF(OR(A295&lt;&gt;TRIM(A295),B295&lt;&gt;TRIM(B295),ISNUMBER(FIND("*",A295)),ISNUMBER(FIND("?",A295)),ISNUMBER(FIND("~",A295)),ISNUMBER(FIND("*",B295)),ISNUMBER(FIND("?",B295)),ISNUMBER(FIND("~",B295))),"Перевірте код і відділ",IF(COUNTIF($A$7:$A$806,"="&amp;A295)&gt;1,"Код повторюється",IF(COUNTIFS('Налаштування'!$I$7:$I$18,"="&amp;B295,'Налаштування'!$J$7:$J$18,"Готово")&lt;&gt;1,"Перевірте відділ",IF(NOT(OR(C295="Тижневий",C295="Місячний")),"Оберіть тип",IF(OR(NOT(ISNUMBER(D295)),NOT(ISNUMBER(E295))),"Вкажіть дати",IF(OR(OR(D295&lt;1,D295&gt;2958465,D295&lt;&gt;INT(D295)),OR(E295&lt;1,E295&gt;2958465,E295&lt;&gt;INT(E295)),D295&gt;E295),"Перевірте дати",IF(OR('Налаштування'!$C$4&lt;&gt;"Готово",E295&lt;DATE('Налаштування'!$B$4,1,1),D295&gt;DATE('Налаштування'!$B$4,12,31)),"Перевірте рік",IF(OR(AND(C295="Тижневий",E295-D295&lt;&gt;6),AND(C295="Місячний",OR(YEAR(D295)&lt;&gt;'Налаштування'!$B$4,DAY(D295)&lt;&gt;1,E295&lt;&gt;DATE(YEAR(D295),MONTH(D295)+1,0)))),"Перевірте період",IF(COUNTIFS($B$7:$B$806,"="&amp;B295,$C$7:$C$806,C295,$D$7:$D$806,"&lt;="&amp;E295,$E$7:$E$806,"&gt;="&amp;D295)&gt;1,"Періоди перетинаються","Поля заповнені")))))))))))</x:f>
      </x:c>
      <x:c r="L295" s="11"/>
    </x:row>
    <x:row r="296" ht="40" customHeight="1">
      <x:c r="A296" s="11"/>
      <x:c r="B296" s="11"/>
      <x:c r="C296" s="11"/>
      <x:c r="D296" s="23"/>
      <x:c r="E296" s="23"/>
      <x:c r="F296" s="11"/>
      <x:c r="G296" s="11"/>
      <x:c r="H296" s="11"/>
      <x:c r="I296" s="11"/>
      <x:c r="J296" s="11"/>
      <x:c r="K296" s="12" t="str">
        <x:f>IF(COUNTA(A296:J296,L296)=0,"",IF(OR(OR(NOT(ISTEXT(A296)),LEN(TRIM(A296))=0),OR(NOT(ISTEXT(B296)),LEN(TRIM(B296))=0),OR(NOT(ISTEXT(F296)),LEN(TRIM(F296))=0),OR(NOT(ISTEXT(J296)),LEN(TRIM(J296))=0)),"Заповніть код, відділ, підсумок і роль",IF(OR(A296&lt;&gt;TRIM(A296),B296&lt;&gt;TRIM(B296),ISNUMBER(FIND("*",A296)),ISNUMBER(FIND("?",A296)),ISNUMBER(FIND("~",A296)),ISNUMBER(FIND("*",B296)),ISNUMBER(FIND("?",B296)),ISNUMBER(FIND("~",B296))),"Перевірте код і відділ",IF(COUNTIF($A$7:$A$806,"="&amp;A296)&gt;1,"Код повторюється",IF(COUNTIFS('Налаштування'!$I$7:$I$18,"="&amp;B296,'Налаштування'!$J$7:$J$18,"Готово")&lt;&gt;1,"Перевірте відділ",IF(NOT(OR(C296="Тижневий",C296="Місячний")),"Оберіть тип",IF(OR(NOT(ISNUMBER(D296)),NOT(ISNUMBER(E296))),"Вкажіть дати",IF(OR(OR(D296&lt;1,D296&gt;2958465,D296&lt;&gt;INT(D296)),OR(E296&lt;1,E296&gt;2958465,E296&lt;&gt;INT(E296)),D296&gt;E296),"Перевірте дати",IF(OR('Налаштування'!$C$4&lt;&gt;"Готово",E296&lt;DATE('Налаштування'!$B$4,1,1),D296&gt;DATE('Налаштування'!$B$4,12,31)),"Перевірте рік",IF(OR(AND(C296="Тижневий",E296-D296&lt;&gt;6),AND(C296="Місячний",OR(YEAR(D296)&lt;&gt;'Налаштування'!$B$4,DAY(D296)&lt;&gt;1,E296&lt;&gt;DATE(YEAR(D296),MONTH(D296)+1,0)))),"Перевірте період",IF(COUNTIFS($B$7:$B$806,"="&amp;B296,$C$7:$C$806,C296,$D$7:$D$806,"&lt;="&amp;E296,$E$7:$E$806,"&gt;="&amp;D296)&gt;1,"Періоди перетинаються","Поля заповнені")))))))))))</x:f>
      </x:c>
      <x:c r="L296" s="11"/>
    </x:row>
    <x:row r="297" ht="40" customHeight="1">
      <x:c r="A297" s="11"/>
      <x:c r="B297" s="11"/>
      <x:c r="C297" s="11"/>
      <x:c r="D297" s="23"/>
      <x:c r="E297" s="23"/>
      <x:c r="F297" s="11"/>
      <x:c r="G297" s="11"/>
      <x:c r="H297" s="11"/>
      <x:c r="I297" s="11"/>
      <x:c r="J297" s="11"/>
      <x:c r="K297" s="12" t="str">
        <x:f>IF(COUNTA(A297:J297,L297)=0,"",IF(OR(OR(NOT(ISTEXT(A297)),LEN(TRIM(A297))=0),OR(NOT(ISTEXT(B297)),LEN(TRIM(B297))=0),OR(NOT(ISTEXT(F297)),LEN(TRIM(F297))=0),OR(NOT(ISTEXT(J297)),LEN(TRIM(J297))=0)),"Заповніть код, відділ, підсумок і роль",IF(OR(A297&lt;&gt;TRIM(A297),B297&lt;&gt;TRIM(B297),ISNUMBER(FIND("*",A297)),ISNUMBER(FIND("?",A297)),ISNUMBER(FIND("~",A297)),ISNUMBER(FIND("*",B297)),ISNUMBER(FIND("?",B297)),ISNUMBER(FIND("~",B297))),"Перевірте код і відділ",IF(COUNTIF($A$7:$A$806,"="&amp;A297)&gt;1,"Код повторюється",IF(COUNTIFS('Налаштування'!$I$7:$I$18,"="&amp;B297,'Налаштування'!$J$7:$J$18,"Готово")&lt;&gt;1,"Перевірте відділ",IF(NOT(OR(C297="Тижневий",C297="Місячний")),"Оберіть тип",IF(OR(NOT(ISNUMBER(D297)),NOT(ISNUMBER(E297))),"Вкажіть дати",IF(OR(OR(D297&lt;1,D297&gt;2958465,D297&lt;&gt;INT(D297)),OR(E297&lt;1,E297&gt;2958465,E297&lt;&gt;INT(E297)),D297&gt;E297),"Перевірте дати",IF(OR('Налаштування'!$C$4&lt;&gt;"Готово",E297&lt;DATE('Налаштування'!$B$4,1,1),D297&gt;DATE('Налаштування'!$B$4,12,31)),"Перевірте рік",IF(OR(AND(C297="Тижневий",E297-D297&lt;&gt;6),AND(C297="Місячний",OR(YEAR(D297)&lt;&gt;'Налаштування'!$B$4,DAY(D297)&lt;&gt;1,E297&lt;&gt;DATE(YEAR(D297),MONTH(D297)+1,0)))),"Перевірте період",IF(COUNTIFS($B$7:$B$806,"="&amp;B297,$C$7:$C$806,C297,$D$7:$D$806,"&lt;="&amp;E297,$E$7:$E$806,"&gt;="&amp;D297)&gt;1,"Періоди перетинаються","Поля заповнені")))))))))))</x:f>
      </x:c>
      <x:c r="L297" s="11"/>
    </x:row>
    <x:row r="298" ht="40" customHeight="1">
      <x:c r="A298" s="11"/>
      <x:c r="B298" s="11"/>
      <x:c r="C298" s="11"/>
      <x:c r="D298" s="23"/>
      <x:c r="E298" s="23"/>
      <x:c r="F298" s="11"/>
      <x:c r="G298" s="11"/>
      <x:c r="H298" s="11"/>
      <x:c r="I298" s="11"/>
      <x:c r="J298" s="11"/>
      <x:c r="K298" s="12" t="str">
        <x:f>IF(COUNTA(A298:J298,L298)=0,"",IF(OR(OR(NOT(ISTEXT(A298)),LEN(TRIM(A298))=0),OR(NOT(ISTEXT(B298)),LEN(TRIM(B298))=0),OR(NOT(ISTEXT(F298)),LEN(TRIM(F298))=0),OR(NOT(ISTEXT(J298)),LEN(TRIM(J298))=0)),"Заповніть код, відділ, підсумок і роль",IF(OR(A298&lt;&gt;TRIM(A298),B298&lt;&gt;TRIM(B298),ISNUMBER(FIND("*",A298)),ISNUMBER(FIND("?",A298)),ISNUMBER(FIND("~",A298)),ISNUMBER(FIND("*",B298)),ISNUMBER(FIND("?",B298)),ISNUMBER(FIND("~",B298))),"Перевірте код і відділ",IF(COUNTIF($A$7:$A$806,"="&amp;A298)&gt;1,"Код повторюється",IF(COUNTIFS('Налаштування'!$I$7:$I$18,"="&amp;B298,'Налаштування'!$J$7:$J$18,"Готово")&lt;&gt;1,"Перевірте відділ",IF(NOT(OR(C298="Тижневий",C298="Місячний")),"Оберіть тип",IF(OR(NOT(ISNUMBER(D298)),NOT(ISNUMBER(E298))),"Вкажіть дати",IF(OR(OR(D298&lt;1,D298&gt;2958465,D298&lt;&gt;INT(D298)),OR(E298&lt;1,E298&gt;2958465,E298&lt;&gt;INT(E298)),D298&gt;E298),"Перевірте дати",IF(OR('Налаштування'!$C$4&lt;&gt;"Готово",E298&lt;DATE('Налаштування'!$B$4,1,1),D298&gt;DATE('Налаштування'!$B$4,12,31)),"Перевірте рік",IF(OR(AND(C298="Тижневий",E298-D298&lt;&gt;6),AND(C298="Місячний",OR(YEAR(D298)&lt;&gt;'Налаштування'!$B$4,DAY(D298)&lt;&gt;1,E298&lt;&gt;DATE(YEAR(D298),MONTH(D298)+1,0)))),"Перевірте період",IF(COUNTIFS($B$7:$B$806,"="&amp;B298,$C$7:$C$806,C298,$D$7:$D$806,"&lt;="&amp;E298,$E$7:$E$806,"&gt;="&amp;D298)&gt;1,"Періоди перетинаються","Поля заповнені")))))))))))</x:f>
      </x:c>
      <x:c r="L298" s="11"/>
    </x:row>
    <x:row r="299" ht="40" customHeight="1">
      <x:c r="A299" s="11"/>
      <x:c r="B299" s="11"/>
      <x:c r="C299" s="11"/>
      <x:c r="D299" s="23"/>
      <x:c r="E299" s="23"/>
      <x:c r="F299" s="11"/>
      <x:c r="G299" s="11"/>
      <x:c r="H299" s="11"/>
      <x:c r="I299" s="11"/>
      <x:c r="J299" s="11"/>
      <x:c r="K299" s="12" t="str">
        <x:f>IF(COUNTA(A299:J299,L299)=0,"",IF(OR(OR(NOT(ISTEXT(A299)),LEN(TRIM(A299))=0),OR(NOT(ISTEXT(B299)),LEN(TRIM(B299))=0),OR(NOT(ISTEXT(F299)),LEN(TRIM(F299))=0),OR(NOT(ISTEXT(J299)),LEN(TRIM(J299))=0)),"Заповніть код, відділ, підсумок і роль",IF(OR(A299&lt;&gt;TRIM(A299),B299&lt;&gt;TRIM(B299),ISNUMBER(FIND("*",A299)),ISNUMBER(FIND("?",A299)),ISNUMBER(FIND("~",A299)),ISNUMBER(FIND("*",B299)),ISNUMBER(FIND("?",B299)),ISNUMBER(FIND("~",B299))),"Перевірте код і відділ",IF(COUNTIF($A$7:$A$806,"="&amp;A299)&gt;1,"Код повторюється",IF(COUNTIFS('Налаштування'!$I$7:$I$18,"="&amp;B299,'Налаштування'!$J$7:$J$18,"Готово")&lt;&gt;1,"Перевірте відділ",IF(NOT(OR(C299="Тижневий",C299="Місячний")),"Оберіть тип",IF(OR(NOT(ISNUMBER(D299)),NOT(ISNUMBER(E299))),"Вкажіть дати",IF(OR(OR(D299&lt;1,D299&gt;2958465,D299&lt;&gt;INT(D299)),OR(E299&lt;1,E299&gt;2958465,E299&lt;&gt;INT(E299)),D299&gt;E299),"Перевірте дати",IF(OR('Налаштування'!$C$4&lt;&gt;"Готово",E299&lt;DATE('Налаштування'!$B$4,1,1),D299&gt;DATE('Налаштування'!$B$4,12,31)),"Перевірте рік",IF(OR(AND(C299="Тижневий",E299-D299&lt;&gt;6),AND(C299="Місячний",OR(YEAR(D299)&lt;&gt;'Налаштування'!$B$4,DAY(D299)&lt;&gt;1,E299&lt;&gt;DATE(YEAR(D299),MONTH(D299)+1,0)))),"Перевірте період",IF(COUNTIFS($B$7:$B$806,"="&amp;B299,$C$7:$C$806,C299,$D$7:$D$806,"&lt;="&amp;E299,$E$7:$E$806,"&gt;="&amp;D299)&gt;1,"Періоди перетинаються","Поля заповнені")))))))))))</x:f>
      </x:c>
      <x:c r="L299" s="11"/>
    </x:row>
    <x:row r="300" ht="40" customHeight="1">
      <x:c r="A300" s="11"/>
      <x:c r="B300" s="11"/>
      <x:c r="C300" s="11"/>
      <x:c r="D300" s="23"/>
      <x:c r="E300" s="23"/>
      <x:c r="F300" s="11"/>
      <x:c r="G300" s="11"/>
      <x:c r="H300" s="11"/>
      <x:c r="I300" s="11"/>
      <x:c r="J300" s="11"/>
      <x:c r="K300" s="12" t="str">
        <x:f>IF(COUNTA(A300:J300,L300)=0,"",IF(OR(OR(NOT(ISTEXT(A300)),LEN(TRIM(A300))=0),OR(NOT(ISTEXT(B300)),LEN(TRIM(B300))=0),OR(NOT(ISTEXT(F300)),LEN(TRIM(F300))=0),OR(NOT(ISTEXT(J300)),LEN(TRIM(J300))=0)),"Заповніть код, відділ, підсумок і роль",IF(OR(A300&lt;&gt;TRIM(A300),B300&lt;&gt;TRIM(B300),ISNUMBER(FIND("*",A300)),ISNUMBER(FIND("?",A300)),ISNUMBER(FIND("~",A300)),ISNUMBER(FIND("*",B300)),ISNUMBER(FIND("?",B300)),ISNUMBER(FIND("~",B300))),"Перевірте код і відділ",IF(COUNTIF($A$7:$A$806,"="&amp;A300)&gt;1,"Код повторюється",IF(COUNTIFS('Налаштування'!$I$7:$I$18,"="&amp;B300,'Налаштування'!$J$7:$J$18,"Готово")&lt;&gt;1,"Перевірте відділ",IF(NOT(OR(C300="Тижневий",C300="Місячний")),"Оберіть тип",IF(OR(NOT(ISNUMBER(D300)),NOT(ISNUMBER(E300))),"Вкажіть дати",IF(OR(OR(D300&lt;1,D300&gt;2958465,D300&lt;&gt;INT(D300)),OR(E300&lt;1,E300&gt;2958465,E300&lt;&gt;INT(E300)),D300&gt;E300),"Перевірте дати",IF(OR('Налаштування'!$C$4&lt;&gt;"Готово",E300&lt;DATE('Налаштування'!$B$4,1,1),D300&gt;DATE('Налаштування'!$B$4,12,31)),"Перевірте рік",IF(OR(AND(C300="Тижневий",E300-D300&lt;&gt;6),AND(C300="Місячний",OR(YEAR(D300)&lt;&gt;'Налаштування'!$B$4,DAY(D300)&lt;&gt;1,E300&lt;&gt;DATE(YEAR(D300),MONTH(D300)+1,0)))),"Перевірте період",IF(COUNTIFS($B$7:$B$806,"="&amp;B300,$C$7:$C$806,C300,$D$7:$D$806,"&lt;="&amp;E300,$E$7:$E$806,"&gt;="&amp;D300)&gt;1,"Періоди перетинаються","Поля заповнені")))))))))))</x:f>
      </x:c>
      <x:c r="L300" s="11"/>
    </x:row>
    <x:row r="301" ht="40" customHeight="1">
      <x:c r="A301" s="11"/>
      <x:c r="B301" s="11"/>
      <x:c r="C301" s="11"/>
      <x:c r="D301" s="23"/>
      <x:c r="E301" s="23"/>
      <x:c r="F301" s="11"/>
      <x:c r="G301" s="11"/>
      <x:c r="H301" s="11"/>
      <x:c r="I301" s="11"/>
      <x:c r="J301" s="11"/>
      <x:c r="K301" s="12" t="str">
        <x:f>IF(COUNTA(A301:J301,L301)=0,"",IF(OR(OR(NOT(ISTEXT(A301)),LEN(TRIM(A301))=0),OR(NOT(ISTEXT(B301)),LEN(TRIM(B301))=0),OR(NOT(ISTEXT(F301)),LEN(TRIM(F301))=0),OR(NOT(ISTEXT(J301)),LEN(TRIM(J301))=0)),"Заповніть код, відділ, підсумок і роль",IF(OR(A301&lt;&gt;TRIM(A301),B301&lt;&gt;TRIM(B301),ISNUMBER(FIND("*",A301)),ISNUMBER(FIND("?",A301)),ISNUMBER(FIND("~",A301)),ISNUMBER(FIND("*",B301)),ISNUMBER(FIND("?",B301)),ISNUMBER(FIND("~",B301))),"Перевірте код і відділ",IF(COUNTIF($A$7:$A$806,"="&amp;A301)&gt;1,"Код повторюється",IF(COUNTIFS('Налаштування'!$I$7:$I$18,"="&amp;B301,'Налаштування'!$J$7:$J$18,"Готово")&lt;&gt;1,"Перевірте відділ",IF(NOT(OR(C301="Тижневий",C301="Місячний")),"Оберіть тип",IF(OR(NOT(ISNUMBER(D301)),NOT(ISNUMBER(E301))),"Вкажіть дати",IF(OR(OR(D301&lt;1,D301&gt;2958465,D301&lt;&gt;INT(D301)),OR(E301&lt;1,E301&gt;2958465,E301&lt;&gt;INT(E301)),D301&gt;E301),"Перевірте дати",IF(OR('Налаштування'!$C$4&lt;&gt;"Готово",E301&lt;DATE('Налаштування'!$B$4,1,1),D301&gt;DATE('Налаштування'!$B$4,12,31)),"Перевірте рік",IF(OR(AND(C301="Тижневий",E301-D301&lt;&gt;6),AND(C301="Місячний",OR(YEAR(D301)&lt;&gt;'Налаштування'!$B$4,DAY(D301)&lt;&gt;1,E301&lt;&gt;DATE(YEAR(D301),MONTH(D301)+1,0)))),"Перевірте період",IF(COUNTIFS($B$7:$B$806,"="&amp;B301,$C$7:$C$806,C301,$D$7:$D$806,"&lt;="&amp;E301,$E$7:$E$806,"&gt;="&amp;D301)&gt;1,"Періоди перетинаються","Поля заповнені")))))))))))</x:f>
      </x:c>
      <x:c r="L301" s="11"/>
    </x:row>
    <x:row r="302" ht="40" customHeight="1">
      <x:c r="A302" s="11"/>
      <x:c r="B302" s="11"/>
      <x:c r="C302" s="11"/>
      <x:c r="D302" s="23"/>
      <x:c r="E302" s="23"/>
      <x:c r="F302" s="11"/>
      <x:c r="G302" s="11"/>
      <x:c r="H302" s="11"/>
      <x:c r="I302" s="11"/>
      <x:c r="J302" s="11"/>
      <x:c r="K302" s="12" t="str">
        <x:f>IF(COUNTA(A302:J302,L302)=0,"",IF(OR(OR(NOT(ISTEXT(A302)),LEN(TRIM(A302))=0),OR(NOT(ISTEXT(B302)),LEN(TRIM(B302))=0),OR(NOT(ISTEXT(F302)),LEN(TRIM(F302))=0),OR(NOT(ISTEXT(J302)),LEN(TRIM(J302))=0)),"Заповніть код, відділ, підсумок і роль",IF(OR(A302&lt;&gt;TRIM(A302),B302&lt;&gt;TRIM(B302),ISNUMBER(FIND("*",A302)),ISNUMBER(FIND("?",A302)),ISNUMBER(FIND("~",A302)),ISNUMBER(FIND("*",B302)),ISNUMBER(FIND("?",B302)),ISNUMBER(FIND("~",B302))),"Перевірте код і відділ",IF(COUNTIF($A$7:$A$806,"="&amp;A302)&gt;1,"Код повторюється",IF(COUNTIFS('Налаштування'!$I$7:$I$18,"="&amp;B302,'Налаштування'!$J$7:$J$18,"Готово")&lt;&gt;1,"Перевірте відділ",IF(NOT(OR(C302="Тижневий",C302="Місячний")),"Оберіть тип",IF(OR(NOT(ISNUMBER(D302)),NOT(ISNUMBER(E302))),"Вкажіть дати",IF(OR(OR(D302&lt;1,D302&gt;2958465,D302&lt;&gt;INT(D302)),OR(E302&lt;1,E302&gt;2958465,E302&lt;&gt;INT(E302)),D302&gt;E302),"Перевірте дати",IF(OR('Налаштування'!$C$4&lt;&gt;"Готово",E302&lt;DATE('Налаштування'!$B$4,1,1),D302&gt;DATE('Налаштування'!$B$4,12,31)),"Перевірте рік",IF(OR(AND(C302="Тижневий",E302-D302&lt;&gt;6),AND(C302="Місячний",OR(YEAR(D302)&lt;&gt;'Налаштування'!$B$4,DAY(D302)&lt;&gt;1,E302&lt;&gt;DATE(YEAR(D302),MONTH(D302)+1,0)))),"Перевірте період",IF(COUNTIFS($B$7:$B$806,"="&amp;B302,$C$7:$C$806,C302,$D$7:$D$806,"&lt;="&amp;E302,$E$7:$E$806,"&gt;="&amp;D302)&gt;1,"Періоди перетинаються","Поля заповнені")))))))))))</x:f>
      </x:c>
      <x:c r="L302" s="11"/>
    </x:row>
    <x:row r="303" ht="40" customHeight="1">
      <x:c r="A303" s="11"/>
      <x:c r="B303" s="11"/>
      <x:c r="C303" s="11"/>
      <x:c r="D303" s="23"/>
      <x:c r="E303" s="23"/>
      <x:c r="F303" s="11"/>
      <x:c r="G303" s="11"/>
      <x:c r="H303" s="11"/>
      <x:c r="I303" s="11"/>
      <x:c r="J303" s="11"/>
      <x:c r="K303" s="12" t="str">
        <x:f>IF(COUNTA(A303:J303,L303)=0,"",IF(OR(OR(NOT(ISTEXT(A303)),LEN(TRIM(A303))=0),OR(NOT(ISTEXT(B303)),LEN(TRIM(B303))=0),OR(NOT(ISTEXT(F303)),LEN(TRIM(F303))=0),OR(NOT(ISTEXT(J303)),LEN(TRIM(J303))=0)),"Заповніть код, відділ, підсумок і роль",IF(OR(A303&lt;&gt;TRIM(A303),B303&lt;&gt;TRIM(B303),ISNUMBER(FIND("*",A303)),ISNUMBER(FIND("?",A303)),ISNUMBER(FIND("~",A303)),ISNUMBER(FIND("*",B303)),ISNUMBER(FIND("?",B303)),ISNUMBER(FIND("~",B303))),"Перевірте код і відділ",IF(COUNTIF($A$7:$A$806,"="&amp;A303)&gt;1,"Код повторюється",IF(COUNTIFS('Налаштування'!$I$7:$I$18,"="&amp;B303,'Налаштування'!$J$7:$J$18,"Готово")&lt;&gt;1,"Перевірте відділ",IF(NOT(OR(C303="Тижневий",C303="Місячний")),"Оберіть тип",IF(OR(NOT(ISNUMBER(D303)),NOT(ISNUMBER(E303))),"Вкажіть дати",IF(OR(OR(D303&lt;1,D303&gt;2958465,D303&lt;&gt;INT(D303)),OR(E303&lt;1,E303&gt;2958465,E303&lt;&gt;INT(E303)),D303&gt;E303),"Перевірте дати",IF(OR('Налаштування'!$C$4&lt;&gt;"Готово",E303&lt;DATE('Налаштування'!$B$4,1,1),D303&gt;DATE('Налаштування'!$B$4,12,31)),"Перевірте рік",IF(OR(AND(C303="Тижневий",E303-D303&lt;&gt;6),AND(C303="Місячний",OR(YEAR(D303)&lt;&gt;'Налаштування'!$B$4,DAY(D303)&lt;&gt;1,E303&lt;&gt;DATE(YEAR(D303),MONTH(D303)+1,0)))),"Перевірте період",IF(COUNTIFS($B$7:$B$806,"="&amp;B303,$C$7:$C$806,C303,$D$7:$D$806,"&lt;="&amp;E303,$E$7:$E$806,"&gt;="&amp;D303)&gt;1,"Періоди перетинаються","Поля заповнені")))))))))))</x:f>
      </x:c>
      <x:c r="L303" s="11"/>
    </x:row>
    <x:row r="304" ht="40" customHeight="1">
      <x:c r="A304" s="11"/>
      <x:c r="B304" s="11"/>
      <x:c r="C304" s="11"/>
      <x:c r="D304" s="23"/>
      <x:c r="E304" s="23"/>
      <x:c r="F304" s="11"/>
      <x:c r="G304" s="11"/>
      <x:c r="H304" s="11"/>
      <x:c r="I304" s="11"/>
      <x:c r="J304" s="11"/>
      <x:c r="K304" s="12" t="str">
        <x:f>IF(COUNTA(A304:J304,L304)=0,"",IF(OR(OR(NOT(ISTEXT(A304)),LEN(TRIM(A304))=0),OR(NOT(ISTEXT(B304)),LEN(TRIM(B304))=0),OR(NOT(ISTEXT(F304)),LEN(TRIM(F304))=0),OR(NOT(ISTEXT(J304)),LEN(TRIM(J304))=0)),"Заповніть код, відділ, підсумок і роль",IF(OR(A304&lt;&gt;TRIM(A304),B304&lt;&gt;TRIM(B304),ISNUMBER(FIND("*",A304)),ISNUMBER(FIND("?",A304)),ISNUMBER(FIND("~",A304)),ISNUMBER(FIND("*",B304)),ISNUMBER(FIND("?",B304)),ISNUMBER(FIND("~",B304))),"Перевірте код і відділ",IF(COUNTIF($A$7:$A$806,"="&amp;A304)&gt;1,"Код повторюється",IF(COUNTIFS('Налаштування'!$I$7:$I$18,"="&amp;B304,'Налаштування'!$J$7:$J$18,"Готово")&lt;&gt;1,"Перевірте відділ",IF(NOT(OR(C304="Тижневий",C304="Місячний")),"Оберіть тип",IF(OR(NOT(ISNUMBER(D304)),NOT(ISNUMBER(E304))),"Вкажіть дати",IF(OR(OR(D304&lt;1,D304&gt;2958465,D304&lt;&gt;INT(D304)),OR(E304&lt;1,E304&gt;2958465,E304&lt;&gt;INT(E304)),D304&gt;E304),"Перевірте дати",IF(OR('Налаштування'!$C$4&lt;&gt;"Готово",E304&lt;DATE('Налаштування'!$B$4,1,1),D304&gt;DATE('Налаштування'!$B$4,12,31)),"Перевірте рік",IF(OR(AND(C304="Тижневий",E304-D304&lt;&gt;6),AND(C304="Місячний",OR(YEAR(D304)&lt;&gt;'Налаштування'!$B$4,DAY(D304)&lt;&gt;1,E304&lt;&gt;DATE(YEAR(D304),MONTH(D304)+1,0)))),"Перевірте період",IF(COUNTIFS($B$7:$B$806,"="&amp;B304,$C$7:$C$806,C304,$D$7:$D$806,"&lt;="&amp;E304,$E$7:$E$806,"&gt;="&amp;D304)&gt;1,"Періоди перетинаються","Поля заповнені")))))))))))</x:f>
      </x:c>
      <x:c r="L304" s="11"/>
    </x:row>
    <x:row r="305" ht="40" customHeight="1">
      <x:c r="A305" s="11"/>
      <x:c r="B305" s="11"/>
      <x:c r="C305" s="11"/>
      <x:c r="D305" s="23"/>
      <x:c r="E305" s="23"/>
      <x:c r="F305" s="11"/>
      <x:c r="G305" s="11"/>
      <x:c r="H305" s="11"/>
      <x:c r="I305" s="11"/>
      <x:c r="J305" s="11"/>
      <x:c r="K305" s="12" t="str">
        <x:f>IF(COUNTA(A305:J305,L305)=0,"",IF(OR(OR(NOT(ISTEXT(A305)),LEN(TRIM(A305))=0),OR(NOT(ISTEXT(B305)),LEN(TRIM(B305))=0),OR(NOT(ISTEXT(F305)),LEN(TRIM(F305))=0),OR(NOT(ISTEXT(J305)),LEN(TRIM(J305))=0)),"Заповніть код, відділ, підсумок і роль",IF(OR(A305&lt;&gt;TRIM(A305),B305&lt;&gt;TRIM(B305),ISNUMBER(FIND("*",A305)),ISNUMBER(FIND("?",A305)),ISNUMBER(FIND("~",A305)),ISNUMBER(FIND("*",B305)),ISNUMBER(FIND("?",B305)),ISNUMBER(FIND("~",B305))),"Перевірте код і відділ",IF(COUNTIF($A$7:$A$806,"="&amp;A305)&gt;1,"Код повторюється",IF(COUNTIFS('Налаштування'!$I$7:$I$18,"="&amp;B305,'Налаштування'!$J$7:$J$18,"Готово")&lt;&gt;1,"Перевірте відділ",IF(NOT(OR(C305="Тижневий",C305="Місячний")),"Оберіть тип",IF(OR(NOT(ISNUMBER(D305)),NOT(ISNUMBER(E305))),"Вкажіть дати",IF(OR(OR(D305&lt;1,D305&gt;2958465,D305&lt;&gt;INT(D305)),OR(E305&lt;1,E305&gt;2958465,E305&lt;&gt;INT(E305)),D305&gt;E305),"Перевірте дати",IF(OR('Налаштування'!$C$4&lt;&gt;"Готово",E305&lt;DATE('Налаштування'!$B$4,1,1),D305&gt;DATE('Налаштування'!$B$4,12,31)),"Перевірте рік",IF(OR(AND(C305="Тижневий",E305-D305&lt;&gt;6),AND(C305="Місячний",OR(YEAR(D305)&lt;&gt;'Налаштування'!$B$4,DAY(D305)&lt;&gt;1,E305&lt;&gt;DATE(YEAR(D305),MONTH(D305)+1,0)))),"Перевірте період",IF(COUNTIFS($B$7:$B$806,"="&amp;B305,$C$7:$C$806,C305,$D$7:$D$806,"&lt;="&amp;E305,$E$7:$E$806,"&gt;="&amp;D305)&gt;1,"Періоди перетинаються","Поля заповнені")))))))))))</x:f>
      </x:c>
      <x:c r="L305" s="11"/>
    </x:row>
    <x:row r="306" ht="40" customHeight="1">
      <x:c r="A306" s="11"/>
      <x:c r="B306" s="11"/>
      <x:c r="C306" s="11"/>
      <x:c r="D306" s="23"/>
      <x:c r="E306" s="23"/>
      <x:c r="F306" s="11"/>
      <x:c r="G306" s="11"/>
      <x:c r="H306" s="11"/>
      <x:c r="I306" s="11"/>
      <x:c r="J306" s="11"/>
      <x:c r="K306" s="12" t="str">
        <x:f>IF(COUNTA(A306:J306,L306)=0,"",IF(OR(OR(NOT(ISTEXT(A306)),LEN(TRIM(A306))=0),OR(NOT(ISTEXT(B306)),LEN(TRIM(B306))=0),OR(NOT(ISTEXT(F306)),LEN(TRIM(F306))=0),OR(NOT(ISTEXT(J306)),LEN(TRIM(J306))=0)),"Заповніть код, відділ, підсумок і роль",IF(OR(A306&lt;&gt;TRIM(A306),B306&lt;&gt;TRIM(B306),ISNUMBER(FIND("*",A306)),ISNUMBER(FIND("?",A306)),ISNUMBER(FIND("~",A306)),ISNUMBER(FIND("*",B306)),ISNUMBER(FIND("?",B306)),ISNUMBER(FIND("~",B306))),"Перевірте код і відділ",IF(COUNTIF($A$7:$A$806,"="&amp;A306)&gt;1,"Код повторюється",IF(COUNTIFS('Налаштування'!$I$7:$I$18,"="&amp;B306,'Налаштування'!$J$7:$J$18,"Готово")&lt;&gt;1,"Перевірте відділ",IF(NOT(OR(C306="Тижневий",C306="Місячний")),"Оберіть тип",IF(OR(NOT(ISNUMBER(D306)),NOT(ISNUMBER(E306))),"Вкажіть дати",IF(OR(OR(D306&lt;1,D306&gt;2958465,D306&lt;&gt;INT(D306)),OR(E306&lt;1,E306&gt;2958465,E306&lt;&gt;INT(E306)),D306&gt;E306),"Перевірте дати",IF(OR('Налаштування'!$C$4&lt;&gt;"Готово",E306&lt;DATE('Налаштування'!$B$4,1,1),D306&gt;DATE('Налаштування'!$B$4,12,31)),"Перевірте рік",IF(OR(AND(C306="Тижневий",E306-D306&lt;&gt;6),AND(C306="Місячний",OR(YEAR(D306)&lt;&gt;'Налаштування'!$B$4,DAY(D306)&lt;&gt;1,E306&lt;&gt;DATE(YEAR(D306),MONTH(D306)+1,0)))),"Перевірте період",IF(COUNTIFS($B$7:$B$806,"="&amp;B306,$C$7:$C$806,C306,$D$7:$D$806,"&lt;="&amp;E306,$E$7:$E$806,"&gt;="&amp;D306)&gt;1,"Періоди перетинаються","Поля заповнені")))))))))))</x:f>
      </x:c>
      <x:c r="L306" s="11"/>
    </x:row>
    <x:row r="307" ht="40" customHeight="1">
      <x:c r="A307" s="11"/>
      <x:c r="B307" s="11"/>
      <x:c r="C307" s="11"/>
      <x:c r="D307" s="23"/>
      <x:c r="E307" s="23"/>
      <x:c r="F307" s="11"/>
      <x:c r="G307" s="11"/>
      <x:c r="H307" s="11"/>
      <x:c r="I307" s="11"/>
      <x:c r="J307" s="11"/>
      <x:c r="K307" s="12" t="str">
        <x:f>IF(COUNTA(A307:J307,L307)=0,"",IF(OR(OR(NOT(ISTEXT(A307)),LEN(TRIM(A307))=0),OR(NOT(ISTEXT(B307)),LEN(TRIM(B307))=0),OR(NOT(ISTEXT(F307)),LEN(TRIM(F307))=0),OR(NOT(ISTEXT(J307)),LEN(TRIM(J307))=0)),"Заповніть код, відділ, підсумок і роль",IF(OR(A307&lt;&gt;TRIM(A307),B307&lt;&gt;TRIM(B307),ISNUMBER(FIND("*",A307)),ISNUMBER(FIND("?",A307)),ISNUMBER(FIND("~",A307)),ISNUMBER(FIND("*",B307)),ISNUMBER(FIND("?",B307)),ISNUMBER(FIND("~",B307))),"Перевірте код і відділ",IF(COUNTIF($A$7:$A$806,"="&amp;A307)&gt;1,"Код повторюється",IF(COUNTIFS('Налаштування'!$I$7:$I$18,"="&amp;B307,'Налаштування'!$J$7:$J$18,"Готово")&lt;&gt;1,"Перевірте відділ",IF(NOT(OR(C307="Тижневий",C307="Місячний")),"Оберіть тип",IF(OR(NOT(ISNUMBER(D307)),NOT(ISNUMBER(E307))),"Вкажіть дати",IF(OR(OR(D307&lt;1,D307&gt;2958465,D307&lt;&gt;INT(D307)),OR(E307&lt;1,E307&gt;2958465,E307&lt;&gt;INT(E307)),D307&gt;E307),"Перевірте дати",IF(OR('Налаштування'!$C$4&lt;&gt;"Готово",E307&lt;DATE('Налаштування'!$B$4,1,1),D307&gt;DATE('Налаштування'!$B$4,12,31)),"Перевірте рік",IF(OR(AND(C307="Тижневий",E307-D307&lt;&gt;6),AND(C307="Місячний",OR(YEAR(D307)&lt;&gt;'Налаштування'!$B$4,DAY(D307)&lt;&gt;1,E307&lt;&gt;DATE(YEAR(D307),MONTH(D307)+1,0)))),"Перевірте період",IF(COUNTIFS($B$7:$B$806,"="&amp;B307,$C$7:$C$806,C307,$D$7:$D$806,"&lt;="&amp;E307,$E$7:$E$806,"&gt;="&amp;D307)&gt;1,"Періоди перетинаються","Поля заповнені")))))))))))</x:f>
      </x:c>
      <x:c r="L307" s="11"/>
    </x:row>
    <x:row r="308" ht="40" customHeight="1">
      <x:c r="A308" s="11"/>
      <x:c r="B308" s="11"/>
      <x:c r="C308" s="11"/>
      <x:c r="D308" s="23"/>
      <x:c r="E308" s="23"/>
      <x:c r="F308" s="11"/>
      <x:c r="G308" s="11"/>
      <x:c r="H308" s="11"/>
      <x:c r="I308" s="11"/>
      <x:c r="J308" s="11"/>
      <x:c r="K308" s="12" t="str">
        <x:f>IF(COUNTA(A308:J308,L308)=0,"",IF(OR(OR(NOT(ISTEXT(A308)),LEN(TRIM(A308))=0),OR(NOT(ISTEXT(B308)),LEN(TRIM(B308))=0),OR(NOT(ISTEXT(F308)),LEN(TRIM(F308))=0),OR(NOT(ISTEXT(J308)),LEN(TRIM(J308))=0)),"Заповніть код, відділ, підсумок і роль",IF(OR(A308&lt;&gt;TRIM(A308),B308&lt;&gt;TRIM(B308),ISNUMBER(FIND("*",A308)),ISNUMBER(FIND("?",A308)),ISNUMBER(FIND("~",A308)),ISNUMBER(FIND("*",B308)),ISNUMBER(FIND("?",B308)),ISNUMBER(FIND("~",B308))),"Перевірте код і відділ",IF(COUNTIF($A$7:$A$806,"="&amp;A308)&gt;1,"Код повторюється",IF(COUNTIFS('Налаштування'!$I$7:$I$18,"="&amp;B308,'Налаштування'!$J$7:$J$18,"Готово")&lt;&gt;1,"Перевірте відділ",IF(NOT(OR(C308="Тижневий",C308="Місячний")),"Оберіть тип",IF(OR(NOT(ISNUMBER(D308)),NOT(ISNUMBER(E308))),"Вкажіть дати",IF(OR(OR(D308&lt;1,D308&gt;2958465,D308&lt;&gt;INT(D308)),OR(E308&lt;1,E308&gt;2958465,E308&lt;&gt;INT(E308)),D308&gt;E308),"Перевірте дати",IF(OR('Налаштування'!$C$4&lt;&gt;"Готово",E308&lt;DATE('Налаштування'!$B$4,1,1),D308&gt;DATE('Налаштування'!$B$4,12,31)),"Перевірте рік",IF(OR(AND(C308="Тижневий",E308-D308&lt;&gt;6),AND(C308="Місячний",OR(YEAR(D308)&lt;&gt;'Налаштування'!$B$4,DAY(D308)&lt;&gt;1,E308&lt;&gt;DATE(YEAR(D308),MONTH(D308)+1,0)))),"Перевірте період",IF(COUNTIFS($B$7:$B$806,"="&amp;B308,$C$7:$C$806,C308,$D$7:$D$806,"&lt;="&amp;E308,$E$7:$E$806,"&gt;="&amp;D308)&gt;1,"Періоди перетинаються","Поля заповнені")))))))))))</x:f>
      </x:c>
      <x:c r="L308" s="11"/>
    </x:row>
    <x:row r="309" ht="40" customHeight="1">
      <x:c r="A309" s="11"/>
      <x:c r="B309" s="11"/>
      <x:c r="C309" s="11"/>
      <x:c r="D309" s="23"/>
      <x:c r="E309" s="23"/>
      <x:c r="F309" s="11"/>
      <x:c r="G309" s="11"/>
      <x:c r="H309" s="11"/>
      <x:c r="I309" s="11"/>
      <x:c r="J309" s="11"/>
      <x:c r="K309" s="12" t="str">
        <x:f>IF(COUNTA(A309:J309,L309)=0,"",IF(OR(OR(NOT(ISTEXT(A309)),LEN(TRIM(A309))=0),OR(NOT(ISTEXT(B309)),LEN(TRIM(B309))=0),OR(NOT(ISTEXT(F309)),LEN(TRIM(F309))=0),OR(NOT(ISTEXT(J309)),LEN(TRIM(J309))=0)),"Заповніть код, відділ, підсумок і роль",IF(OR(A309&lt;&gt;TRIM(A309),B309&lt;&gt;TRIM(B309),ISNUMBER(FIND("*",A309)),ISNUMBER(FIND("?",A309)),ISNUMBER(FIND("~",A309)),ISNUMBER(FIND("*",B309)),ISNUMBER(FIND("?",B309)),ISNUMBER(FIND("~",B309))),"Перевірте код і відділ",IF(COUNTIF($A$7:$A$806,"="&amp;A309)&gt;1,"Код повторюється",IF(COUNTIFS('Налаштування'!$I$7:$I$18,"="&amp;B309,'Налаштування'!$J$7:$J$18,"Готово")&lt;&gt;1,"Перевірте відділ",IF(NOT(OR(C309="Тижневий",C309="Місячний")),"Оберіть тип",IF(OR(NOT(ISNUMBER(D309)),NOT(ISNUMBER(E309))),"Вкажіть дати",IF(OR(OR(D309&lt;1,D309&gt;2958465,D309&lt;&gt;INT(D309)),OR(E309&lt;1,E309&gt;2958465,E309&lt;&gt;INT(E309)),D309&gt;E309),"Перевірте дати",IF(OR('Налаштування'!$C$4&lt;&gt;"Готово",E309&lt;DATE('Налаштування'!$B$4,1,1),D309&gt;DATE('Налаштування'!$B$4,12,31)),"Перевірте рік",IF(OR(AND(C309="Тижневий",E309-D309&lt;&gt;6),AND(C309="Місячний",OR(YEAR(D309)&lt;&gt;'Налаштування'!$B$4,DAY(D309)&lt;&gt;1,E309&lt;&gt;DATE(YEAR(D309),MONTH(D309)+1,0)))),"Перевірте період",IF(COUNTIFS($B$7:$B$806,"="&amp;B309,$C$7:$C$806,C309,$D$7:$D$806,"&lt;="&amp;E309,$E$7:$E$806,"&gt;="&amp;D309)&gt;1,"Періоди перетинаються","Поля заповнені")))))))))))</x:f>
      </x:c>
      <x:c r="L309" s="11"/>
    </x:row>
    <x:row r="310" ht="40" customHeight="1">
      <x:c r="A310" s="11"/>
      <x:c r="B310" s="11"/>
      <x:c r="C310" s="11"/>
      <x:c r="D310" s="23"/>
      <x:c r="E310" s="23"/>
      <x:c r="F310" s="11"/>
      <x:c r="G310" s="11"/>
      <x:c r="H310" s="11"/>
      <x:c r="I310" s="11"/>
      <x:c r="J310" s="11"/>
      <x:c r="K310" s="12" t="str">
        <x:f>IF(COUNTA(A310:J310,L310)=0,"",IF(OR(OR(NOT(ISTEXT(A310)),LEN(TRIM(A310))=0),OR(NOT(ISTEXT(B310)),LEN(TRIM(B310))=0),OR(NOT(ISTEXT(F310)),LEN(TRIM(F310))=0),OR(NOT(ISTEXT(J310)),LEN(TRIM(J310))=0)),"Заповніть код, відділ, підсумок і роль",IF(OR(A310&lt;&gt;TRIM(A310),B310&lt;&gt;TRIM(B310),ISNUMBER(FIND("*",A310)),ISNUMBER(FIND("?",A310)),ISNUMBER(FIND("~",A310)),ISNUMBER(FIND("*",B310)),ISNUMBER(FIND("?",B310)),ISNUMBER(FIND("~",B310))),"Перевірте код і відділ",IF(COUNTIF($A$7:$A$806,"="&amp;A310)&gt;1,"Код повторюється",IF(COUNTIFS('Налаштування'!$I$7:$I$18,"="&amp;B310,'Налаштування'!$J$7:$J$18,"Готово")&lt;&gt;1,"Перевірте відділ",IF(NOT(OR(C310="Тижневий",C310="Місячний")),"Оберіть тип",IF(OR(NOT(ISNUMBER(D310)),NOT(ISNUMBER(E310))),"Вкажіть дати",IF(OR(OR(D310&lt;1,D310&gt;2958465,D310&lt;&gt;INT(D310)),OR(E310&lt;1,E310&gt;2958465,E310&lt;&gt;INT(E310)),D310&gt;E310),"Перевірте дати",IF(OR('Налаштування'!$C$4&lt;&gt;"Готово",E310&lt;DATE('Налаштування'!$B$4,1,1),D310&gt;DATE('Налаштування'!$B$4,12,31)),"Перевірте рік",IF(OR(AND(C310="Тижневий",E310-D310&lt;&gt;6),AND(C310="Місячний",OR(YEAR(D310)&lt;&gt;'Налаштування'!$B$4,DAY(D310)&lt;&gt;1,E310&lt;&gt;DATE(YEAR(D310),MONTH(D310)+1,0)))),"Перевірте період",IF(COUNTIFS($B$7:$B$806,"="&amp;B310,$C$7:$C$806,C310,$D$7:$D$806,"&lt;="&amp;E310,$E$7:$E$806,"&gt;="&amp;D310)&gt;1,"Періоди перетинаються","Поля заповнені")))))))))))</x:f>
      </x:c>
      <x:c r="L310" s="11"/>
    </x:row>
    <x:row r="311" ht="40" customHeight="1">
      <x:c r="A311" s="11"/>
      <x:c r="B311" s="11"/>
      <x:c r="C311" s="11"/>
      <x:c r="D311" s="23"/>
      <x:c r="E311" s="23"/>
      <x:c r="F311" s="11"/>
      <x:c r="G311" s="11"/>
      <x:c r="H311" s="11"/>
      <x:c r="I311" s="11"/>
      <x:c r="J311" s="11"/>
      <x:c r="K311" s="12" t="str">
        <x:f>IF(COUNTA(A311:J311,L311)=0,"",IF(OR(OR(NOT(ISTEXT(A311)),LEN(TRIM(A311))=0),OR(NOT(ISTEXT(B311)),LEN(TRIM(B311))=0),OR(NOT(ISTEXT(F311)),LEN(TRIM(F311))=0),OR(NOT(ISTEXT(J311)),LEN(TRIM(J311))=0)),"Заповніть код, відділ, підсумок і роль",IF(OR(A311&lt;&gt;TRIM(A311),B311&lt;&gt;TRIM(B311),ISNUMBER(FIND("*",A311)),ISNUMBER(FIND("?",A311)),ISNUMBER(FIND("~",A311)),ISNUMBER(FIND("*",B311)),ISNUMBER(FIND("?",B311)),ISNUMBER(FIND("~",B311))),"Перевірте код і відділ",IF(COUNTIF($A$7:$A$806,"="&amp;A311)&gt;1,"Код повторюється",IF(COUNTIFS('Налаштування'!$I$7:$I$18,"="&amp;B311,'Налаштування'!$J$7:$J$18,"Готово")&lt;&gt;1,"Перевірте відділ",IF(NOT(OR(C311="Тижневий",C311="Місячний")),"Оберіть тип",IF(OR(NOT(ISNUMBER(D311)),NOT(ISNUMBER(E311))),"Вкажіть дати",IF(OR(OR(D311&lt;1,D311&gt;2958465,D311&lt;&gt;INT(D311)),OR(E311&lt;1,E311&gt;2958465,E311&lt;&gt;INT(E311)),D311&gt;E311),"Перевірте дати",IF(OR('Налаштування'!$C$4&lt;&gt;"Готово",E311&lt;DATE('Налаштування'!$B$4,1,1),D311&gt;DATE('Налаштування'!$B$4,12,31)),"Перевірте рік",IF(OR(AND(C311="Тижневий",E311-D311&lt;&gt;6),AND(C311="Місячний",OR(YEAR(D311)&lt;&gt;'Налаштування'!$B$4,DAY(D311)&lt;&gt;1,E311&lt;&gt;DATE(YEAR(D311),MONTH(D311)+1,0)))),"Перевірте період",IF(COUNTIFS($B$7:$B$806,"="&amp;B311,$C$7:$C$806,C311,$D$7:$D$806,"&lt;="&amp;E311,$E$7:$E$806,"&gt;="&amp;D311)&gt;1,"Періоди перетинаються","Поля заповнені")))))))))))</x:f>
      </x:c>
      <x:c r="L311" s="11"/>
    </x:row>
    <x:row r="312" ht="40" customHeight="1">
      <x:c r="A312" s="11"/>
      <x:c r="B312" s="11"/>
      <x:c r="C312" s="11"/>
      <x:c r="D312" s="23"/>
      <x:c r="E312" s="23"/>
      <x:c r="F312" s="11"/>
      <x:c r="G312" s="11"/>
      <x:c r="H312" s="11"/>
      <x:c r="I312" s="11"/>
      <x:c r="J312" s="11"/>
      <x:c r="K312" s="12" t="str">
        <x:f>IF(COUNTA(A312:J312,L312)=0,"",IF(OR(OR(NOT(ISTEXT(A312)),LEN(TRIM(A312))=0),OR(NOT(ISTEXT(B312)),LEN(TRIM(B312))=0),OR(NOT(ISTEXT(F312)),LEN(TRIM(F312))=0),OR(NOT(ISTEXT(J312)),LEN(TRIM(J312))=0)),"Заповніть код, відділ, підсумок і роль",IF(OR(A312&lt;&gt;TRIM(A312),B312&lt;&gt;TRIM(B312),ISNUMBER(FIND("*",A312)),ISNUMBER(FIND("?",A312)),ISNUMBER(FIND("~",A312)),ISNUMBER(FIND("*",B312)),ISNUMBER(FIND("?",B312)),ISNUMBER(FIND("~",B312))),"Перевірте код і відділ",IF(COUNTIF($A$7:$A$806,"="&amp;A312)&gt;1,"Код повторюється",IF(COUNTIFS('Налаштування'!$I$7:$I$18,"="&amp;B312,'Налаштування'!$J$7:$J$18,"Готово")&lt;&gt;1,"Перевірте відділ",IF(NOT(OR(C312="Тижневий",C312="Місячний")),"Оберіть тип",IF(OR(NOT(ISNUMBER(D312)),NOT(ISNUMBER(E312))),"Вкажіть дати",IF(OR(OR(D312&lt;1,D312&gt;2958465,D312&lt;&gt;INT(D312)),OR(E312&lt;1,E312&gt;2958465,E312&lt;&gt;INT(E312)),D312&gt;E312),"Перевірте дати",IF(OR('Налаштування'!$C$4&lt;&gt;"Готово",E312&lt;DATE('Налаштування'!$B$4,1,1),D312&gt;DATE('Налаштування'!$B$4,12,31)),"Перевірте рік",IF(OR(AND(C312="Тижневий",E312-D312&lt;&gt;6),AND(C312="Місячний",OR(YEAR(D312)&lt;&gt;'Налаштування'!$B$4,DAY(D312)&lt;&gt;1,E312&lt;&gt;DATE(YEAR(D312),MONTH(D312)+1,0)))),"Перевірте період",IF(COUNTIFS($B$7:$B$806,"="&amp;B312,$C$7:$C$806,C312,$D$7:$D$806,"&lt;="&amp;E312,$E$7:$E$806,"&gt;="&amp;D312)&gt;1,"Періоди перетинаються","Поля заповнені")))))))))))</x:f>
      </x:c>
      <x:c r="L312" s="11"/>
    </x:row>
    <x:row r="313" ht="40" customHeight="1">
      <x:c r="A313" s="11"/>
      <x:c r="B313" s="11"/>
      <x:c r="C313" s="11"/>
      <x:c r="D313" s="23"/>
      <x:c r="E313" s="23"/>
      <x:c r="F313" s="11"/>
      <x:c r="G313" s="11"/>
      <x:c r="H313" s="11"/>
      <x:c r="I313" s="11"/>
      <x:c r="J313" s="11"/>
      <x:c r="K313" s="12" t="str">
        <x:f>IF(COUNTA(A313:J313,L313)=0,"",IF(OR(OR(NOT(ISTEXT(A313)),LEN(TRIM(A313))=0),OR(NOT(ISTEXT(B313)),LEN(TRIM(B313))=0),OR(NOT(ISTEXT(F313)),LEN(TRIM(F313))=0),OR(NOT(ISTEXT(J313)),LEN(TRIM(J313))=0)),"Заповніть код, відділ, підсумок і роль",IF(OR(A313&lt;&gt;TRIM(A313),B313&lt;&gt;TRIM(B313),ISNUMBER(FIND("*",A313)),ISNUMBER(FIND("?",A313)),ISNUMBER(FIND("~",A313)),ISNUMBER(FIND("*",B313)),ISNUMBER(FIND("?",B313)),ISNUMBER(FIND("~",B313))),"Перевірте код і відділ",IF(COUNTIF($A$7:$A$806,"="&amp;A313)&gt;1,"Код повторюється",IF(COUNTIFS('Налаштування'!$I$7:$I$18,"="&amp;B313,'Налаштування'!$J$7:$J$18,"Готово")&lt;&gt;1,"Перевірте відділ",IF(NOT(OR(C313="Тижневий",C313="Місячний")),"Оберіть тип",IF(OR(NOT(ISNUMBER(D313)),NOT(ISNUMBER(E313))),"Вкажіть дати",IF(OR(OR(D313&lt;1,D313&gt;2958465,D313&lt;&gt;INT(D313)),OR(E313&lt;1,E313&gt;2958465,E313&lt;&gt;INT(E313)),D313&gt;E313),"Перевірте дати",IF(OR('Налаштування'!$C$4&lt;&gt;"Готово",E313&lt;DATE('Налаштування'!$B$4,1,1),D313&gt;DATE('Налаштування'!$B$4,12,31)),"Перевірте рік",IF(OR(AND(C313="Тижневий",E313-D313&lt;&gt;6),AND(C313="Місячний",OR(YEAR(D313)&lt;&gt;'Налаштування'!$B$4,DAY(D313)&lt;&gt;1,E313&lt;&gt;DATE(YEAR(D313),MONTH(D313)+1,0)))),"Перевірте період",IF(COUNTIFS($B$7:$B$806,"="&amp;B313,$C$7:$C$806,C313,$D$7:$D$806,"&lt;="&amp;E313,$E$7:$E$806,"&gt;="&amp;D313)&gt;1,"Періоди перетинаються","Поля заповнені")))))))))))</x:f>
      </x:c>
      <x:c r="L313" s="11"/>
    </x:row>
    <x:row r="314" ht="40" customHeight="1">
      <x:c r="A314" s="11"/>
      <x:c r="B314" s="11"/>
      <x:c r="C314" s="11"/>
      <x:c r="D314" s="23"/>
      <x:c r="E314" s="23"/>
      <x:c r="F314" s="11"/>
      <x:c r="G314" s="11"/>
      <x:c r="H314" s="11"/>
      <x:c r="I314" s="11"/>
      <x:c r="J314" s="11"/>
      <x:c r="K314" s="12" t="str">
        <x:f>IF(COUNTA(A314:J314,L314)=0,"",IF(OR(OR(NOT(ISTEXT(A314)),LEN(TRIM(A314))=0),OR(NOT(ISTEXT(B314)),LEN(TRIM(B314))=0),OR(NOT(ISTEXT(F314)),LEN(TRIM(F314))=0),OR(NOT(ISTEXT(J314)),LEN(TRIM(J314))=0)),"Заповніть код, відділ, підсумок і роль",IF(OR(A314&lt;&gt;TRIM(A314),B314&lt;&gt;TRIM(B314),ISNUMBER(FIND("*",A314)),ISNUMBER(FIND("?",A314)),ISNUMBER(FIND("~",A314)),ISNUMBER(FIND("*",B314)),ISNUMBER(FIND("?",B314)),ISNUMBER(FIND("~",B314))),"Перевірте код і відділ",IF(COUNTIF($A$7:$A$806,"="&amp;A314)&gt;1,"Код повторюється",IF(COUNTIFS('Налаштування'!$I$7:$I$18,"="&amp;B314,'Налаштування'!$J$7:$J$18,"Готово")&lt;&gt;1,"Перевірте відділ",IF(NOT(OR(C314="Тижневий",C314="Місячний")),"Оберіть тип",IF(OR(NOT(ISNUMBER(D314)),NOT(ISNUMBER(E314))),"Вкажіть дати",IF(OR(OR(D314&lt;1,D314&gt;2958465,D314&lt;&gt;INT(D314)),OR(E314&lt;1,E314&gt;2958465,E314&lt;&gt;INT(E314)),D314&gt;E314),"Перевірте дати",IF(OR('Налаштування'!$C$4&lt;&gt;"Готово",E314&lt;DATE('Налаштування'!$B$4,1,1),D314&gt;DATE('Налаштування'!$B$4,12,31)),"Перевірте рік",IF(OR(AND(C314="Тижневий",E314-D314&lt;&gt;6),AND(C314="Місячний",OR(YEAR(D314)&lt;&gt;'Налаштування'!$B$4,DAY(D314)&lt;&gt;1,E314&lt;&gt;DATE(YEAR(D314),MONTH(D314)+1,0)))),"Перевірте період",IF(COUNTIFS($B$7:$B$806,"="&amp;B314,$C$7:$C$806,C314,$D$7:$D$806,"&lt;="&amp;E314,$E$7:$E$806,"&gt;="&amp;D314)&gt;1,"Періоди перетинаються","Поля заповнені")))))))))))</x:f>
      </x:c>
      <x:c r="L314" s="11"/>
    </x:row>
    <x:row r="315" ht="40" customHeight="1">
      <x:c r="A315" s="11"/>
      <x:c r="B315" s="11"/>
      <x:c r="C315" s="11"/>
      <x:c r="D315" s="23"/>
      <x:c r="E315" s="23"/>
      <x:c r="F315" s="11"/>
      <x:c r="G315" s="11"/>
      <x:c r="H315" s="11"/>
      <x:c r="I315" s="11"/>
      <x:c r="J315" s="11"/>
      <x:c r="K315" s="12" t="str">
        <x:f>IF(COUNTA(A315:J315,L315)=0,"",IF(OR(OR(NOT(ISTEXT(A315)),LEN(TRIM(A315))=0),OR(NOT(ISTEXT(B315)),LEN(TRIM(B315))=0),OR(NOT(ISTEXT(F315)),LEN(TRIM(F315))=0),OR(NOT(ISTEXT(J315)),LEN(TRIM(J315))=0)),"Заповніть код, відділ, підсумок і роль",IF(OR(A315&lt;&gt;TRIM(A315),B315&lt;&gt;TRIM(B315),ISNUMBER(FIND("*",A315)),ISNUMBER(FIND("?",A315)),ISNUMBER(FIND("~",A315)),ISNUMBER(FIND("*",B315)),ISNUMBER(FIND("?",B315)),ISNUMBER(FIND("~",B315))),"Перевірте код і відділ",IF(COUNTIF($A$7:$A$806,"="&amp;A315)&gt;1,"Код повторюється",IF(COUNTIFS('Налаштування'!$I$7:$I$18,"="&amp;B315,'Налаштування'!$J$7:$J$18,"Готово")&lt;&gt;1,"Перевірте відділ",IF(NOT(OR(C315="Тижневий",C315="Місячний")),"Оберіть тип",IF(OR(NOT(ISNUMBER(D315)),NOT(ISNUMBER(E315))),"Вкажіть дати",IF(OR(OR(D315&lt;1,D315&gt;2958465,D315&lt;&gt;INT(D315)),OR(E315&lt;1,E315&gt;2958465,E315&lt;&gt;INT(E315)),D315&gt;E315),"Перевірте дати",IF(OR('Налаштування'!$C$4&lt;&gt;"Готово",E315&lt;DATE('Налаштування'!$B$4,1,1),D315&gt;DATE('Налаштування'!$B$4,12,31)),"Перевірте рік",IF(OR(AND(C315="Тижневий",E315-D315&lt;&gt;6),AND(C315="Місячний",OR(YEAR(D315)&lt;&gt;'Налаштування'!$B$4,DAY(D315)&lt;&gt;1,E315&lt;&gt;DATE(YEAR(D315),MONTH(D315)+1,0)))),"Перевірте період",IF(COUNTIFS($B$7:$B$806,"="&amp;B315,$C$7:$C$806,C315,$D$7:$D$806,"&lt;="&amp;E315,$E$7:$E$806,"&gt;="&amp;D315)&gt;1,"Періоди перетинаються","Поля заповнені")))))))))))</x:f>
      </x:c>
      <x:c r="L315" s="11"/>
    </x:row>
    <x:row r="316" ht="40" customHeight="1">
      <x:c r="A316" s="11"/>
      <x:c r="B316" s="11"/>
      <x:c r="C316" s="11"/>
      <x:c r="D316" s="23"/>
      <x:c r="E316" s="23"/>
      <x:c r="F316" s="11"/>
      <x:c r="G316" s="11"/>
      <x:c r="H316" s="11"/>
      <x:c r="I316" s="11"/>
      <x:c r="J316" s="11"/>
      <x:c r="K316" s="12" t="str">
        <x:f>IF(COUNTA(A316:J316,L316)=0,"",IF(OR(OR(NOT(ISTEXT(A316)),LEN(TRIM(A316))=0),OR(NOT(ISTEXT(B316)),LEN(TRIM(B316))=0),OR(NOT(ISTEXT(F316)),LEN(TRIM(F316))=0),OR(NOT(ISTEXT(J316)),LEN(TRIM(J316))=0)),"Заповніть код, відділ, підсумок і роль",IF(OR(A316&lt;&gt;TRIM(A316),B316&lt;&gt;TRIM(B316),ISNUMBER(FIND("*",A316)),ISNUMBER(FIND("?",A316)),ISNUMBER(FIND("~",A316)),ISNUMBER(FIND("*",B316)),ISNUMBER(FIND("?",B316)),ISNUMBER(FIND("~",B316))),"Перевірте код і відділ",IF(COUNTIF($A$7:$A$806,"="&amp;A316)&gt;1,"Код повторюється",IF(COUNTIFS('Налаштування'!$I$7:$I$18,"="&amp;B316,'Налаштування'!$J$7:$J$18,"Готово")&lt;&gt;1,"Перевірте відділ",IF(NOT(OR(C316="Тижневий",C316="Місячний")),"Оберіть тип",IF(OR(NOT(ISNUMBER(D316)),NOT(ISNUMBER(E316))),"Вкажіть дати",IF(OR(OR(D316&lt;1,D316&gt;2958465,D316&lt;&gt;INT(D316)),OR(E316&lt;1,E316&gt;2958465,E316&lt;&gt;INT(E316)),D316&gt;E316),"Перевірте дати",IF(OR('Налаштування'!$C$4&lt;&gt;"Готово",E316&lt;DATE('Налаштування'!$B$4,1,1),D316&gt;DATE('Налаштування'!$B$4,12,31)),"Перевірте рік",IF(OR(AND(C316="Тижневий",E316-D316&lt;&gt;6),AND(C316="Місячний",OR(YEAR(D316)&lt;&gt;'Налаштування'!$B$4,DAY(D316)&lt;&gt;1,E316&lt;&gt;DATE(YEAR(D316),MONTH(D316)+1,0)))),"Перевірте період",IF(COUNTIFS($B$7:$B$806,"="&amp;B316,$C$7:$C$806,C316,$D$7:$D$806,"&lt;="&amp;E316,$E$7:$E$806,"&gt;="&amp;D316)&gt;1,"Періоди перетинаються","Поля заповнені")))))))))))</x:f>
      </x:c>
      <x:c r="L316" s="11"/>
    </x:row>
    <x:row r="317" ht="40" customHeight="1">
      <x:c r="A317" s="11"/>
      <x:c r="B317" s="11"/>
      <x:c r="C317" s="11"/>
      <x:c r="D317" s="23"/>
      <x:c r="E317" s="23"/>
      <x:c r="F317" s="11"/>
      <x:c r="G317" s="11"/>
      <x:c r="H317" s="11"/>
      <x:c r="I317" s="11"/>
      <x:c r="J317" s="11"/>
      <x:c r="K317" s="12" t="str">
        <x:f>IF(COUNTA(A317:J317,L317)=0,"",IF(OR(OR(NOT(ISTEXT(A317)),LEN(TRIM(A317))=0),OR(NOT(ISTEXT(B317)),LEN(TRIM(B317))=0),OR(NOT(ISTEXT(F317)),LEN(TRIM(F317))=0),OR(NOT(ISTEXT(J317)),LEN(TRIM(J317))=0)),"Заповніть код, відділ, підсумок і роль",IF(OR(A317&lt;&gt;TRIM(A317),B317&lt;&gt;TRIM(B317),ISNUMBER(FIND("*",A317)),ISNUMBER(FIND("?",A317)),ISNUMBER(FIND("~",A317)),ISNUMBER(FIND("*",B317)),ISNUMBER(FIND("?",B317)),ISNUMBER(FIND("~",B317))),"Перевірте код і відділ",IF(COUNTIF($A$7:$A$806,"="&amp;A317)&gt;1,"Код повторюється",IF(COUNTIFS('Налаштування'!$I$7:$I$18,"="&amp;B317,'Налаштування'!$J$7:$J$18,"Готово")&lt;&gt;1,"Перевірте відділ",IF(NOT(OR(C317="Тижневий",C317="Місячний")),"Оберіть тип",IF(OR(NOT(ISNUMBER(D317)),NOT(ISNUMBER(E317))),"Вкажіть дати",IF(OR(OR(D317&lt;1,D317&gt;2958465,D317&lt;&gt;INT(D317)),OR(E317&lt;1,E317&gt;2958465,E317&lt;&gt;INT(E317)),D317&gt;E317),"Перевірте дати",IF(OR('Налаштування'!$C$4&lt;&gt;"Готово",E317&lt;DATE('Налаштування'!$B$4,1,1),D317&gt;DATE('Налаштування'!$B$4,12,31)),"Перевірте рік",IF(OR(AND(C317="Тижневий",E317-D317&lt;&gt;6),AND(C317="Місячний",OR(YEAR(D317)&lt;&gt;'Налаштування'!$B$4,DAY(D317)&lt;&gt;1,E317&lt;&gt;DATE(YEAR(D317),MONTH(D317)+1,0)))),"Перевірте період",IF(COUNTIFS($B$7:$B$806,"="&amp;B317,$C$7:$C$806,C317,$D$7:$D$806,"&lt;="&amp;E317,$E$7:$E$806,"&gt;="&amp;D317)&gt;1,"Періоди перетинаються","Поля заповнені")))))))))))</x:f>
      </x:c>
      <x:c r="L317" s="11"/>
    </x:row>
    <x:row r="318" ht="40" customHeight="1">
      <x:c r="A318" s="11"/>
      <x:c r="B318" s="11"/>
      <x:c r="C318" s="11"/>
      <x:c r="D318" s="23"/>
      <x:c r="E318" s="23"/>
      <x:c r="F318" s="11"/>
      <x:c r="G318" s="11"/>
      <x:c r="H318" s="11"/>
      <x:c r="I318" s="11"/>
      <x:c r="J318" s="11"/>
      <x:c r="K318" s="12" t="str">
        <x:f>IF(COUNTA(A318:J318,L318)=0,"",IF(OR(OR(NOT(ISTEXT(A318)),LEN(TRIM(A318))=0),OR(NOT(ISTEXT(B318)),LEN(TRIM(B318))=0),OR(NOT(ISTEXT(F318)),LEN(TRIM(F318))=0),OR(NOT(ISTEXT(J318)),LEN(TRIM(J318))=0)),"Заповніть код, відділ, підсумок і роль",IF(OR(A318&lt;&gt;TRIM(A318),B318&lt;&gt;TRIM(B318),ISNUMBER(FIND("*",A318)),ISNUMBER(FIND("?",A318)),ISNUMBER(FIND("~",A318)),ISNUMBER(FIND("*",B318)),ISNUMBER(FIND("?",B318)),ISNUMBER(FIND("~",B318))),"Перевірте код і відділ",IF(COUNTIF($A$7:$A$806,"="&amp;A318)&gt;1,"Код повторюється",IF(COUNTIFS('Налаштування'!$I$7:$I$18,"="&amp;B318,'Налаштування'!$J$7:$J$18,"Готово")&lt;&gt;1,"Перевірте відділ",IF(NOT(OR(C318="Тижневий",C318="Місячний")),"Оберіть тип",IF(OR(NOT(ISNUMBER(D318)),NOT(ISNUMBER(E318))),"Вкажіть дати",IF(OR(OR(D318&lt;1,D318&gt;2958465,D318&lt;&gt;INT(D318)),OR(E318&lt;1,E318&gt;2958465,E318&lt;&gt;INT(E318)),D318&gt;E318),"Перевірте дати",IF(OR('Налаштування'!$C$4&lt;&gt;"Готово",E318&lt;DATE('Налаштування'!$B$4,1,1),D318&gt;DATE('Налаштування'!$B$4,12,31)),"Перевірте рік",IF(OR(AND(C318="Тижневий",E318-D318&lt;&gt;6),AND(C318="Місячний",OR(YEAR(D318)&lt;&gt;'Налаштування'!$B$4,DAY(D318)&lt;&gt;1,E318&lt;&gt;DATE(YEAR(D318),MONTH(D318)+1,0)))),"Перевірте період",IF(COUNTIFS($B$7:$B$806,"="&amp;B318,$C$7:$C$806,C318,$D$7:$D$806,"&lt;="&amp;E318,$E$7:$E$806,"&gt;="&amp;D318)&gt;1,"Періоди перетинаються","Поля заповнені")))))))))))</x:f>
      </x:c>
      <x:c r="L318" s="11"/>
    </x:row>
    <x:row r="319" ht="40" customHeight="1">
      <x:c r="A319" s="11"/>
      <x:c r="B319" s="11"/>
      <x:c r="C319" s="11"/>
      <x:c r="D319" s="23"/>
      <x:c r="E319" s="23"/>
      <x:c r="F319" s="11"/>
      <x:c r="G319" s="11"/>
      <x:c r="H319" s="11"/>
      <x:c r="I319" s="11"/>
      <x:c r="J319" s="11"/>
      <x:c r="K319" s="12" t="str">
        <x:f>IF(COUNTA(A319:J319,L319)=0,"",IF(OR(OR(NOT(ISTEXT(A319)),LEN(TRIM(A319))=0),OR(NOT(ISTEXT(B319)),LEN(TRIM(B319))=0),OR(NOT(ISTEXT(F319)),LEN(TRIM(F319))=0),OR(NOT(ISTEXT(J319)),LEN(TRIM(J319))=0)),"Заповніть код, відділ, підсумок і роль",IF(OR(A319&lt;&gt;TRIM(A319),B319&lt;&gt;TRIM(B319),ISNUMBER(FIND("*",A319)),ISNUMBER(FIND("?",A319)),ISNUMBER(FIND("~",A319)),ISNUMBER(FIND("*",B319)),ISNUMBER(FIND("?",B319)),ISNUMBER(FIND("~",B319))),"Перевірте код і відділ",IF(COUNTIF($A$7:$A$806,"="&amp;A319)&gt;1,"Код повторюється",IF(COUNTIFS('Налаштування'!$I$7:$I$18,"="&amp;B319,'Налаштування'!$J$7:$J$18,"Готово")&lt;&gt;1,"Перевірте відділ",IF(NOT(OR(C319="Тижневий",C319="Місячний")),"Оберіть тип",IF(OR(NOT(ISNUMBER(D319)),NOT(ISNUMBER(E319))),"Вкажіть дати",IF(OR(OR(D319&lt;1,D319&gt;2958465,D319&lt;&gt;INT(D319)),OR(E319&lt;1,E319&gt;2958465,E319&lt;&gt;INT(E319)),D319&gt;E319),"Перевірте дати",IF(OR('Налаштування'!$C$4&lt;&gt;"Готово",E319&lt;DATE('Налаштування'!$B$4,1,1),D319&gt;DATE('Налаштування'!$B$4,12,31)),"Перевірте рік",IF(OR(AND(C319="Тижневий",E319-D319&lt;&gt;6),AND(C319="Місячний",OR(YEAR(D319)&lt;&gt;'Налаштування'!$B$4,DAY(D319)&lt;&gt;1,E319&lt;&gt;DATE(YEAR(D319),MONTH(D319)+1,0)))),"Перевірте період",IF(COUNTIFS($B$7:$B$806,"="&amp;B319,$C$7:$C$806,C319,$D$7:$D$806,"&lt;="&amp;E319,$E$7:$E$806,"&gt;="&amp;D319)&gt;1,"Періоди перетинаються","Поля заповнені")))))))))))</x:f>
      </x:c>
      <x:c r="L319" s="11"/>
    </x:row>
    <x:row r="320" ht="40" customHeight="1">
      <x:c r="A320" s="11"/>
      <x:c r="B320" s="11"/>
      <x:c r="C320" s="11"/>
      <x:c r="D320" s="23"/>
      <x:c r="E320" s="23"/>
      <x:c r="F320" s="11"/>
      <x:c r="G320" s="11"/>
      <x:c r="H320" s="11"/>
      <x:c r="I320" s="11"/>
      <x:c r="J320" s="11"/>
      <x:c r="K320" s="12" t="str">
        <x:f>IF(COUNTA(A320:J320,L320)=0,"",IF(OR(OR(NOT(ISTEXT(A320)),LEN(TRIM(A320))=0),OR(NOT(ISTEXT(B320)),LEN(TRIM(B320))=0),OR(NOT(ISTEXT(F320)),LEN(TRIM(F320))=0),OR(NOT(ISTEXT(J320)),LEN(TRIM(J320))=0)),"Заповніть код, відділ, підсумок і роль",IF(OR(A320&lt;&gt;TRIM(A320),B320&lt;&gt;TRIM(B320),ISNUMBER(FIND("*",A320)),ISNUMBER(FIND("?",A320)),ISNUMBER(FIND("~",A320)),ISNUMBER(FIND("*",B320)),ISNUMBER(FIND("?",B320)),ISNUMBER(FIND("~",B320))),"Перевірте код і відділ",IF(COUNTIF($A$7:$A$806,"="&amp;A320)&gt;1,"Код повторюється",IF(COUNTIFS('Налаштування'!$I$7:$I$18,"="&amp;B320,'Налаштування'!$J$7:$J$18,"Готово")&lt;&gt;1,"Перевірте відділ",IF(NOT(OR(C320="Тижневий",C320="Місячний")),"Оберіть тип",IF(OR(NOT(ISNUMBER(D320)),NOT(ISNUMBER(E320))),"Вкажіть дати",IF(OR(OR(D320&lt;1,D320&gt;2958465,D320&lt;&gt;INT(D320)),OR(E320&lt;1,E320&gt;2958465,E320&lt;&gt;INT(E320)),D320&gt;E320),"Перевірте дати",IF(OR('Налаштування'!$C$4&lt;&gt;"Готово",E320&lt;DATE('Налаштування'!$B$4,1,1),D320&gt;DATE('Налаштування'!$B$4,12,31)),"Перевірте рік",IF(OR(AND(C320="Тижневий",E320-D320&lt;&gt;6),AND(C320="Місячний",OR(YEAR(D320)&lt;&gt;'Налаштування'!$B$4,DAY(D320)&lt;&gt;1,E320&lt;&gt;DATE(YEAR(D320),MONTH(D320)+1,0)))),"Перевірте період",IF(COUNTIFS($B$7:$B$806,"="&amp;B320,$C$7:$C$806,C320,$D$7:$D$806,"&lt;="&amp;E320,$E$7:$E$806,"&gt;="&amp;D320)&gt;1,"Періоди перетинаються","Поля заповнені")))))))))))</x:f>
      </x:c>
      <x:c r="L320" s="11"/>
    </x:row>
    <x:row r="321" ht="40" customHeight="1">
      <x:c r="A321" s="11"/>
      <x:c r="B321" s="11"/>
      <x:c r="C321" s="11"/>
      <x:c r="D321" s="23"/>
      <x:c r="E321" s="23"/>
      <x:c r="F321" s="11"/>
      <x:c r="G321" s="11"/>
      <x:c r="H321" s="11"/>
      <x:c r="I321" s="11"/>
      <x:c r="J321" s="11"/>
      <x:c r="K321" s="12" t="str">
        <x:f>IF(COUNTA(A321:J321,L321)=0,"",IF(OR(OR(NOT(ISTEXT(A321)),LEN(TRIM(A321))=0),OR(NOT(ISTEXT(B321)),LEN(TRIM(B321))=0),OR(NOT(ISTEXT(F321)),LEN(TRIM(F321))=0),OR(NOT(ISTEXT(J321)),LEN(TRIM(J321))=0)),"Заповніть код, відділ, підсумок і роль",IF(OR(A321&lt;&gt;TRIM(A321),B321&lt;&gt;TRIM(B321),ISNUMBER(FIND("*",A321)),ISNUMBER(FIND("?",A321)),ISNUMBER(FIND("~",A321)),ISNUMBER(FIND("*",B321)),ISNUMBER(FIND("?",B321)),ISNUMBER(FIND("~",B321))),"Перевірте код і відділ",IF(COUNTIF($A$7:$A$806,"="&amp;A321)&gt;1,"Код повторюється",IF(COUNTIFS('Налаштування'!$I$7:$I$18,"="&amp;B321,'Налаштування'!$J$7:$J$18,"Готово")&lt;&gt;1,"Перевірте відділ",IF(NOT(OR(C321="Тижневий",C321="Місячний")),"Оберіть тип",IF(OR(NOT(ISNUMBER(D321)),NOT(ISNUMBER(E321))),"Вкажіть дати",IF(OR(OR(D321&lt;1,D321&gt;2958465,D321&lt;&gt;INT(D321)),OR(E321&lt;1,E321&gt;2958465,E321&lt;&gt;INT(E321)),D321&gt;E321),"Перевірте дати",IF(OR('Налаштування'!$C$4&lt;&gt;"Готово",E321&lt;DATE('Налаштування'!$B$4,1,1),D321&gt;DATE('Налаштування'!$B$4,12,31)),"Перевірте рік",IF(OR(AND(C321="Тижневий",E321-D321&lt;&gt;6),AND(C321="Місячний",OR(YEAR(D321)&lt;&gt;'Налаштування'!$B$4,DAY(D321)&lt;&gt;1,E321&lt;&gt;DATE(YEAR(D321),MONTH(D321)+1,0)))),"Перевірте період",IF(COUNTIFS($B$7:$B$806,"="&amp;B321,$C$7:$C$806,C321,$D$7:$D$806,"&lt;="&amp;E321,$E$7:$E$806,"&gt;="&amp;D321)&gt;1,"Періоди перетинаються","Поля заповнені")))))))))))</x:f>
      </x:c>
      <x:c r="L321" s="11"/>
    </x:row>
    <x:row r="322" ht="40" customHeight="1">
      <x:c r="A322" s="11"/>
      <x:c r="B322" s="11"/>
      <x:c r="C322" s="11"/>
      <x:c r="D322" s="23"/>
      <x:c r="E322" s="23"/>
      <x:c r="F322" s="11"/>
      <x:c r="G322" s="11"/>
      <x:c r="H322" s="11"/>
      <x:c r="I322" s="11"/>
      <x:c r="J322" s="11"/>
      <x:c r="K322" s="12" t="str">
        <x:f>IF(COUNTA(A322:J322,L322)=0,"",IF(OR(OR(NOT(ISTEXT(A322)),LEN(TRIM(A322))=0),OR(NOT(ISTEXT(B322)),LEN(TRIM(B322))=0),OR(NOT(ISTEXT(F322)),LEN(TRIM(F322))=0),OR(NOT(ISTEXT(J322)),LEN(TRIM(J322))=0)),"Заповніть код, відділ, підсумок і роль",IF(OR(A322&lt;&gt;TRIM(A322),B322&lt;&gt;TRIM(B322),ISNUMBER(FIND("*",A322)),ISNUMBER(FIND("?",A322)),ISNUMBER(FIND("~",A322)),ISNUMBER(FIND("*",B322)),ISNUMBER(FIND("?",B322)),ISNUMBER(FIND("~",B322))),"Перевірте код і відділ",IF(COUNTIF($A$7:$A$806,"="&amp;A322)&gt;1,"Код повторюється",IF(COUNTIFS('Налаштування'!$I$7:$I$18,"="&amp;B322,'Налаштування'!$J$7:$J$18,"Готово")&lt;&gt;1,"Перевірте відділ",IF(NOT(OR(C322="Тижневий",C322="Місячний")),"Оберіть тип",IF(OR(NOT(ISNUMBER(D322)),NOT(ISNUMBER(E322))),"Вкажіть дати",IF(OR(OR(D322&lt;1,D322&gt;2958465,D322&lt;&gt;INT(D322)),OR(E322&lt;1,E322&gt;2958465,E322&lt;&gt;INT(E322)),D322&gt;E322),"Перевірте дати",IF(OR('Налаштування'!$C$4&lt;&gt;"Готово",E322&lt;DATE('Налаштування'!$B$4,1,1),D322&gt;DATE('Налаштування'!$B$4,12,31)),"Перевірте рік",IF(OR(AND(C322="Тижневий",E322-D322&lt;&gt;6),AND(C322="Місячний",OR(YEAR(D322)&lt;&gt;'Налаштування'!$B$4,DAY(D322)&lt;&gt;1,E322&lt;&gt;DATE(YEAR(D322),MONTH(D322)+1,0)))),"Перевірте період",IF(COUNTIFS($B$7:$B$806,"="&amp;B322,$C$7:$C$806,C322,$D$7:$D$806,"&lt;="&amp;E322,$E$7:$E$806,"&gt;="&amp;D322)&gt;1,"Періоди перетинаються","Поля заповнені")))))))))))</x:f>
      </x:c>
      <x:c r="L322" s="11"/>
    </x:row>
    <x:row r="323" ht="40" customHeight="1">
      <x:c r="A323" s="11"/>
      <x:c r="B323" s="11"/>
      <x:c r="C323" s="11"/>
      <x:c r="D323" s="23"/>
      <x:c r="E323" s="23"/>
      <x:c r="F323" s="11"/>
      <x:c r="G323" s="11"/>
      <x:c r="H323" s="11"/>
      <x:c r="I323" s="11"/>
      <x:c r="J323" s="11"/>
      <x:c r="K323" s="12" t="str">
        <x:f>IF(COUNTA(A323:J323,L323)=0,"",IF(OR(OR(NOT(ISTEXT(A323)),LEN(TRIM(A323))=0),OR(NOT(ISTEXT(B323)),LEN(TRIM(B323))=0),OR(NOT(ISTEXT(F323)),LEN(TRIM(F323))=0),OR(NOT(ISTEXT(J323)),LEN(TRIM(J323))=0)),"Заповніть код, відділ, підсумок і роль",IF(OR(A323&lt;&gt;TRIM(A323),B323&lt;&gt;TRIM(B323),ISNUMBER(FIND("*",A323)),ISNUMBER(FIND("?",A323)),ISNUMBER(FIND("~",A323)),ISNUMBER(FIND("*",B323)),ISNUMBER(FIND("?",B323)),ISNUMBER(FIND("~",B323))),"Перевірте код і відділ",IF(COUNTIF($A$7:$A$806,"="&amp;A323)&gt;1,"Код повторюється",IF(COUNTIFS('Налаштування'!$I$7:$I$18,"="&amp;B323,'Налаштування'!$J$7:$J$18,"Готово")&lt;&gt;1,"Перевірте відділ",IF(NOT(OR(C323="Тижневий",C323="Місячний")),"Оберіть тип",IF(OR(NOT(ISNUMBER(D323)),NOT(ISNUMBER(E323))),"Вкажіть дати",IF(OR(OR(D323&lt;1,D323&gt;2958465,D323&lt;&gt;INT(D323)),OR(E323&lt;1,E323&gt;2958465,E323&lt;&gt;INT(E323)),D323&gt;E323),"Перевірте дати",IF(OR('Налаштування'!$C$4&lt;&gt;"Готово",E323&lt;DATE('Налаштування'!$B$4,1,1),D323&gt;DATE('Налаштування'!$B$4,12,31)),"Перевірте рік",IF(OR(AND(C323="Тижневий",E323-D323&lt;&gt;6),AND(C323="Місячний",OR(YEAR(D323)&lt;&gt;'Налаштування'!$B$4,DAY(D323)&lt;&gt;1,E323&lt;&gt;DATE(YEAR(D323),MONTH(D323)+1,0)))),"Перевірте період",IF(COUNTIFS($B$7:$B$806,"="&amp;B323,$C$7:$C$806,C323,$D$7:$D$806,"&lt;="&amp;E323,$E$7:$E$806,"&gt;="&amp;D323)&gt;1,"Періоди перетинаються","Поля заповнені")))))))))))</x:f>
      </x:c>
      <x:c r="L323" s="11"/>
    </x:row>
    <x:row r="324" ht="40" customHeight="1">
      <x:c r="A324" s="11"/>
      <x:c r="B324" s="11"/>
      <x:c r="C324" s="11"/>
      <x:c r="D324" s="23"/>
      <x:c r="E324" s="23"/>
      <x:c r="F324" s="11"/>
      <x:c r="G324" s="11"/>
      <x:c r="H324" s="11"/>
      <x:c r="I324" s="11"/>
      <x:c r="J324" s="11"/>
      <x:c r="K324" s="12" t="str">
        <x:f>IF(COUNTA(A324:J324,L324)=0,"",IF(OR(OR(NOT(ISTEXT(A324)),LEN(TRIM(A324))=0),OR(NOT(ISTEXT(B324)),LEN(TRIM(B324))=0),OR(NOT(ISTEXT(F324)),LEN(TRIM(F324))=0),OR(NOT(ISTEXT(J324)),LEN(TRIM(J324))=0)),"Заповніть код, відділ, підсумок і роль",IF(OR(A324&lt;&gt;TRIM(A324),B324&lt;&gt;TRIM(B324),ISNUMBER(FIND("*",A324)),ISNUMBER(FIND("?",A324)),ISNUMBER(FIND("~",A324)),ISNUMBER(FIND("*",B324)),ISNUMBER(FIND("?",B324)),ISNUMBER(FIND("~",B324))),"Перевірте код і відділ",IF(COUNTIF($A$7:$A$806,"="&amp;A324)&gt;1,"Код повторюється",IF(COUNTIFS('Налаштування'!$I$7:$I$18,"="&amp;B324,'Налаштування'!$J$7:$J$18,"Готово")&lt;&gt;1,"Перевірте відділ",IF(NOT(OR(C324="Тижневий",C324="Місячний")),"Оберіть тип",IF(OR(NOT(ISNUMBER(D324)),NOT(ISNUMBER(E324))),"Вкажіть дати",IF(OR(OR(D324&lt;1,D324&gt;2958465,D324&lt;&gt;INT(D324)),OR(E324&lt;1,E324&gt;2958465,E324&lt;&gt;INT(E324)),D324&gt;E324),"Перевірте дати",IF(OR('Налаштування'!$C$4&lt;&gt;"Готово",E324&lt;DATE('Налаштування'!$B$4,1,1),D324&gt;DATE('Налаштування'!$B$4,12,31)),"Перевірте рік",IF(OR(AND(C324="Тижневий",E324-D324&lt;&gt;6),AND(C324="Місячний",OR(YEAR(D324)&lt;&gt;'Налаштування'!$B$4,DAY(D324)&lt;&gt;1,E324&lt;&gt;DATE(YEAR(D324),MONTH(D324)+1,0)))),"Перевірте період",IF(COUNTIFS($B$7:$B$806,"="&amp;B324,$C$7:$C$806,C324,$D$7:$D$806,"&lt;="&amp;E324,$E$7:$E$806,"&gt;="&amp;D324)&gt;1,"Періоди перетинаються","Поля заповнені")))))))))))</x:f>
      </x:c>
      <x:c r="L324" s="11"/>
    </x:row>
    <x:row r="325" ht="40" customHeight="1">
      <x:c r="A325" s="11"/>
      <x:c r="B325" s="11"/>
      <x:c r="C325" s="11"/>
      <x:c r="D325" s="23"/>
      <x:c r="E325" s="23"/>
      <x:c r="F325" s="11"/>
      <x:c r="G325" s="11"/>
      <x:c r="H325" s="11"/>
      <x:c r="I325" s="11"/>
      <x:c r="J325" s="11"/>
      <x:c r="K325" s="12" t="str">
        <x:f>IF(COUNTA(A325:J325,L325)=0,"",IF(OR(OR(NOT(ISTEXT(A325)),LEN(TRIM(A325))=0),OR(NOT(ISTEXT(B325)),LEN(TRIM(B325))=0),OR(NOT(ISTEXT(F325)),LEN(TRIM(F325))=0),OR(NOT(ISTEXT(J325)),LEN(TRIM(J325))=0)),"Заповніть код, відділ, підсумок і роль",IF(OR(A325&lt;&gt;TRIM(A325),B325&lt;&gt;TRIM(B325),ISNUMBER(FIND("*",A325)),ISNUMBER(FIND("?",A325)),ISNUMBER(FIND("~",A325)),ISNUMBER(FIND("*",B325)),ISNUMBER(FIND("?",B325)),ISNUMBER(FIND("~",B325))),"Перевірте код і відділ",IF(COUNTIF($A$7:$A$806,"="&amp;A325)&gt;1,"Код повторюється",IF(COUNTIFS('Налаштування'!$I$7:$I$18,"="&amp;B325,'Налаштування'!$J$7:$J$18,"Готово")&lt;&gt;1,"Перевірте відділ",IF(NOT(OR(C325="Тижневий",C325="Місячний")),"Оберіть тип",IF(OR(NOT(ISNUMBER(D325)),NOT(ISNUMBER(E325))),"Вкажіть дати",IF(OR(OR(D325&lt;1,D325&gt;2958465,D325&lt;&gt;INT(D325)),OR(E325&lt;1,E325&gt;2958465,E325&lt;&gt;INT(E325)),D325&gt;E325),"Перевірте дати",IF(OR('Налаштування'!$C$4&lt;&gt;"Готово",E325&lt;DATE('Налаштування'!$B$4,1,1),D325&gt;DATE('Налаштування'!$B$4,12,31)),"Перевірте рік",IF(OR(AND(C325="Тижневий",E325-D325&lt;&gt;6),AND(C325="Місячний",OR(YEAR(D325)&lt;&gt;'Налаштування'!$B$4,DAY(D325)&lt;&gt;1,E325&lt;&gt;DATE(YEAR(D325),MONTH(D325)+1,0)))),"Перевірте період",IF(COUNTIFS($B$7:$B$806,"="&amp;B325,$C$7:$C$806,C325,$D$7:$D$806,"&lt;="&amp;E325,$E$7:$E$806,"&gt;="&amp;D325)&gt;1,"Періоди перетинаються","Поля заповнені")))))))))))</x:f>
      </x:c>
      <x:c r="L325" s="11"/>
    </x:row>
    <x:row r="326" ht="40" customHeight="1">
      <x:c r="A326" s="11"/>
      <x:c r="B326" s="11"/>
      <x:c r="C326" s="11"/>
      <x:c r="D326" s="23"/>
      <x:c r="E326" s="23"/>
      <x:c r="F326" s="11"/>
      <x:c r="G326" s="11"/>
      <x:c r="H326" s="11"/>
      <x:c r="I326" s="11"/>
      <x:c r="J326" s="11"/>
      <x:c r="K326" s="12" t="str">
        <x:f>IF(COUNTA(A326:J326,L326)=0,"",IF(OR(OR(NOT(ISTEXT(A326)),LEN(TRIM(A326))=0),OR(NOT(ISTEXT(B326)),LEN(TRIM(B326))=0),OR(NOT(ISTEXT(F326)),LEN(TRIM(F326))=0),OR(NOT(ISTEXT(J326)),LEN(TRIM(J326))=0)),"Заповніть код, відділ, підсумок і роль",IF(OR(A326&lt;&gt;TRIM(A326),B326&lt;&gt;TRIM(B326),ISNUMBER(FIND("*",A326)),ISNUMBER(FIND("?",A326)),ISNUMBER(FIND("~",A326)),ISNUMBER(FIND("*",B326)),ISNUMBER(FIND("?",B326)),ISNUMBER(FIND("~",B326))),"Перевірте код і відділ",IF(COUNTIF($A$7:$A$806,"="&amp;A326)&gt;1,"Код повторюється",IF(COUNTIFS('Налаштування'!$I$7:$I$18,"="&amp;B326,'Налаштування'!$J$7:$J$18,"Готово")&lt;&gt;1,"Перевірте відділ",IF(NOT(OR(C326="Тижневий",C326="Місячний")),"Оберіть тип",IF(OR(NOT(ISNUMBER(D326)),NOT(ISNUMBER(E326))),"Вкажіть дати",IF(OR(OR(D326&lt;1,D326&gt;2958465,D326&lt;&gt;INT(D326)),OR(E326&lt;1,E326&gt;2958465,E326&lt;&gt;INT(E326)),D326&gt;E326),"Перевірте дати",IF(OR('Налаштування'!$C$4&lt;&gt;"Готово",E326&lt;DATE('Налаштування'!$B$4,1,1),D326&gt;DATE('Налаштування'!$B$4,12,31)),"Перевірте рік",IF(OR(AND(C326="Тижневий",E326-D326&lt;&gt;6),AND(C326="Місячний",OR(YEAR(D326)&lt;&gt;'Налаштування'!$B$4,DAY(D326)&lt;&gt;1,E326&lt;&gt;DATE(YEAR(D326),MONTH(D326)+1,0)))),"Перевірте період",IF(COUNTIFS($B$7:$B$806,"="&amp;B326,$C$7:$C$806,C326,$D$7:$D$806,"&lt;="&amp;E326,$E$7:$E$806,"&gt;="&amp;D326)&gt;1,"Періоди перетинаються","Поля заповнені")))))))))))</x:f>
      </x:c>
      <x:c r="L326" s="11"/>
    </x:row>
    <x:row r="327" ht="40" customHeight="1">
      <x:c r="A327" s="11"/>
      <x:c r="B327" s="11"/>
      <x:c r="C327" s="11"/>
      <x:c r="D327" s="23"/>
      <x:c r="E327" s="23"/>
      <x:c r="F327" s="11"/>
      <x:c r="G327" s="11"/>
      <x:c r="H327" s="11"/>
      <x:c r="I327" s="11"/>
      <x:c r="J327" s="11"/>
      <x:c r="K327" s="12" t="str">
        <x:f>IF(COUNTA(A327:J327,L327)=0,"",IF(OR(OR(NOT(ISTEXT(A327)),LEN(TRIM(A327))=0),OR(NOT(ISTEXT(B327)),LEN(TRIM(B327))=0),OR(NOT(ISTEXT(F327)),LEN(TRIM(F327))=0),OR(NOT(ISTEXT(J327)),LEN(TRIM(J327))=0)),"Заповніть код, відділ, підсумок і роль",IF(OR(A327&lt;&gt;TRIM(A327),B327&lt;&gt;TRIM(B327),ISNUMBER(FIND("*",A327)),ISNUMBER(FIND("?",A327)),ISNUMBER(FIND("~",A327)),ISNUMBER(FIND("*",B327)),ISNUMBER(FIND("?",B327)),ISNUMBER(FIND("~",B327))),"Перевірте код і відділ",IF(COUNTIF($A$7:$A$806,"="&amp;A327)&gt;1,"Код повторюється",IF(COUNTIFS('Налаштування'!$I$7:$I$18,"="&amp;B327,'Налаштування'!$J$7:$J$18,"Готово")&lt;&gt;1,"Перевірте відділ",IF(NOT(OR(C327="Тижневий",C327="Місячний")),"Оберіть тип",IF(OR(NOT(ISNUMBER(D327)),NOT(ISNUMBER(E327))),"Вкажіть дати",IF(OR(OR(D327&lt;1,D327&gt;2958465,D327&lt;&gt;INT(D327)),OR(E327&lt;1,E327&gt;2958465,E327&lt;&gt;INT(E327)),D327&gt;E327),"Перевірте дати",IF(OR('Налаштування'!$C$4&lt;&gt;"Готово",E327&lt;DATE('Налаштування'!$B$4,1,1),D327&gt;DATE('Налаштування'!$B$4,12,31)),"Перевірте рік",IF(OR(AND(C327="Тижневий",E327-D327&lt;&gt;6),AND(C327="Місячний",OR(YEAR(D327)&lt;&gt;'Налаштування'!$B$4,DAY(D327)&lt;&gt;1,E327&lt;&gt;DATE(YEAR(D327),MONTH(D327)+1,0)))),"Перевірте період",IF(COUNTIFS($B$7:$B$806,"="&amp;B327,$C$7:$C$806,C327,$D$7:$D$806,"&lt;="&amp;E327,$E$7:$E$806,"&gt;="&amp;D327)&gt;1,"Періоди перетинаються","Поля заповнені")))))))))))</x:f>
      </x:c>
      <x:c r="L327" s="11"/>
    </x:row>
    <x:row r="328" ht="40" customHeight="1">
      <x:c r="A328" s="11"/>
      <x:c r="B328" s="11"/>
      <x:c r="C328" s="11"/>
      <x:c r="D328" s="23"/>
      <x:c r="E328" s="23"/>
      <x:c r="F328" s="11"/>
      <x:c r="G328" s="11"/>
      <x:c r="H328" s="11"/>
      <x:c r="I328" s="11"/>
      <x:c r="J328" s="11"/>
      <x:c r="K328" s="12" t="str">
        <x:f>IF(COUNTA(A328:J328,L328)=0,"",IF(OR(OR(NOT(ISTEXT(A328)),LEN(TRIM(A328))=0),OR(NOT(ISTEXT(B328)),LEN(TRIM(B328))=0),OR(NOT(ISTEXT(F328)),LEN(TRIM(F328))=0),OR(NOT(ISTEXT(J328)),LEN(TRIM(J328))=0)),"Заповніть код, відділ, підсумок і роль",IF(OR(A328&lt;&gt;TRIM(A328),B328&lt;&gt;TRIM(B328),ISNUMBER(FIND("*",A328)),ISNUMBER(FIND("?",A328)),ISNUMBER(FIND("~",A328)),ISNUMBER(FIND("*",B328)),ISNUMBER(FIND("?",B328)),ISNUMBER(FIND("~",B328))),"Перевірте код і відділ",IF(COUNTIF($A$7:$A$806,"="&amp;A328)&gt;1,"Код повторюється",IF(COUNTIFS('Налаштування'!$I$7:$I$18,"="&amp;B328,'Налаштування'!$J$7:$J$18,"Готово")&lt;&gt;1,"Перевірте відділ",IF(NOT(OR(C328="Тижневий",C328="Місячний")),"Оберіть тип",IF(OR(NOT(ISNUMBER(D328)),NOT(ISNUMBER(E328))),"Вкажіть дати",IF(OR(OR(D328&lt;1,D328&gt;2958465,D328&lt;&gt;INT(D328)),OR(E328&lt;1,E328&gt;2958465,E328&lt;&gt;INT(E328)),D328&gt;E328),"Перевірте дати",IF(OR('Налаштування'!$C$4&lt;&gt;"Готово",E328&lt;DATE('Налаштування'!$B$4,1,1),D328&gt;DATE('Налаштування'!$B$4,12,31)),"Перевірте рік",IF(OR(AND(C328="Тижневий",E328-D328&lt;&gt;6),AND(C328="Місячний",OR(YEAR(D328)&lt;&gt;'Налаштування'!$B$4,DAY(D328)&lt;&gt;1,E328&lt;&gt;DATE(YEAR(D328),MONTH(D328)+1,0)))),"Перевірте період",IF(COUNTIFS($B$7:$B$806,"="&amp;B328,$C$7:$C$806,C328,$D$7:$D$806,"&lt;="&amp;E328,$E$7:$E$806,"&gt;="&amp;D328)&gt;1,"Періоди перетинаються","Поля заповнені")))))))))))</x:f>
      </x:c>
      <x:c r="L328" s="11"/>
    </x:row>
    <x:row r="329" ht="40" customHeight="1">
      <x:c r="A329" s="11"/>
      <x:c r="B329" s="11"/>
      <x:c r="C329" s="11"/>
      <x:c r="D329" s="23"/>
      <x:c r="E329" s="23"/>
      <x:c r="F329" s="11"/>
      <x:c r="G329" s="11"/>
      <x:c r="H329" s="11"/>
      <x:c r="I329" s="11"/>
      <x:c r="J329" s="11"/>
      <x:c r="K329" s="12" t="str">
        <x:f>IF(COUNTA(A329:J329,L329)=0,"",IF(OR(OR(NOT(ISTEXT(A329)),LEN(TRIM(A329))=0),OR(NOT(ISTEXT(B329)),LEN(TRIM(B329))=0),OR(NOT(ISTEXT(F329)),LEN(TRIM(F329))=0),OR(NOT(ISTEXT(J329)),LEN(TRIM(J329))=0)),"Заповніть код, відділ, підсумок і роль",IF(OR(A329&lt;&gt;TRIM(A329),B329&lt;&gt;TRIM(B329),ISNUMBER(FIND("*",A329)),ISNUMBER(FIND("?",A329)),ISNUMBER(FIND("~",A329)),ISNUMBER(FIND("*",B329)),ISNUMBER(FIND("?",B329)),ISNUMBER(FIND("~",B329))),"Перевірте код і відділ",IF(COUNTIF($A$7:$A$806,"="&amp;A329)&gt;1,"Код повторюється",IF(COUNTIFS('Налаштування'!$I$7:$I$18,"="&amp;B329,'Налаштування'!$J$7:$J$18,"Готово")&lt;&gt;1,"Перевірте відділ",IF(NOT(OR(C329="Тижневий",C329="Місячний")),"Оберіть тип",IF(OR(NOT(ISNUMBER(D329)),NOT(ISNUMBER(E329))),"Вкажіть дати",IF(OR(OR(D329&lt;1,D329&gt;2958465,D329&lt;&gt;INT(D329)),OR(E329&lt;1,E329&gt;2958465,E329&lt;&gt;INT(E329)),D329&gt;E329),"Перевірте дати",IF(OR('Налаштування'!$C$4&lt;&gt;"Готово",E329&lt;DATE('Налаштування'!$B$4,1,1),D329&gt;DATE('Налаштування'!$B$4,12,31)),"Перевірте рік",IF(OR(AND(C329="Тижневий",E329-D329&lt;&gt;6),AND(C329="Місячний",OR(YEAR(D329)&lt;&gt;'Налаштування'!$B$4,DAY(D329)&lt;&gt;1,E329&lt;&gt;DATE(YEAR(D329),MONTH(D329)+1,0)))),"Перевірте період",IF(COUNTIFS($B$7:$B$806,"="&amp;B329,$C$7:$C$806,C329,$D$7:$D$806,"&lt;="&amp;E329,$E$7:$E$806,"&gt;="&amp;D329)&gt;1,"Періоди перетинаються","Поля заповнені")))))))))))</x:f>
      </x:c>
      <x:c r="L329" s="11"/>
    </x:row>
    <x:row r="330" ht="40" customHeight="1">
      <x:c r="A330" s="11"/>
      <x:c r="B330" s="11"/>
      <x:c r="C330" s="11"/>
      <x:c r="D330" s="23"/>
      <x:c r="E330" s="23"/>
      <x:c r="F330" s="11"/>
      <x:c r="G330" s="11"/>
      <x:c r="H330" s="11"/>
      <x:c r="I330" s="11"/>
      <x:c r="J330" s="11"/>
      <x:c r="K330" s="12" t="str">
        <x:f>IF(COUNTA(A330:J330,L330)=0,"",IF(OR(OR(NOT(ISTEXT(A330)),LEN(TRIM(A330))=0),OR(NOT(ISTEXT(B330)),LEN(TRIM(B330))=0),OR(NOT(ISTEXT(F330)),LEN(TRIM(F330))=0),OR(NOT(ISTEXT(J330)),LEN(TRIM(J330))=0)),"Заповніть код, відділ, підсумок і роль",IF(OR(A330&lt;&gt;TRIM(A330),B330&lt;&gt;TRIM(B330),ISNUMBER(FIND("*",A330)),ISNUMBER(FIND("?",A330)),ISNUMBER(FIND("~",A330)),ISNUMBER(FIND("*",B330)),ISNUMBER(FIND("?",B330)),ISNUMBER(FIND("~",B330))),"Перевірте код і відділ",IF(COUNTIF($A$7:$A$806,"="&amp;A330)&gt;1,"Код повторюється",IF(COUNTIFS('Налаштування'!$I$7:$I$18,"="&amp;B330,'Налаштування'!$J$7:$J$18,"Готово")&lt;&gt;1,"Перевірте відділ",IF(NOT(OR(C330="Тижневий",C330="Місячний")),"Оберіть тип",IF(OR(NOT(ISNUMBER(D330)),NOT(ISNUMBER(E330))),"Вкажіть дати",IF(OR(OR(D330&lt;1,D330&gt;2958465,D330&lt;&gt;INT(D330)),OR(E330&lt;1,E330&gt;2958465,E330&lt;&gt;INT(E330)),D330&gt;E330),"Перевірте дати",IF(OR('Налаштування'!$C$4&lt;&gt;"Готово",E330&lt;DATE('Налаштування'!$B$4,1,1),D330&gt;DATE('Налаштування'!$B$4,12,31)),"Перевірте рік",IF(OR(AND(C330="Тижневий",E330-D330&lt;&gt;6),AND(C330="Місячний",OR(YEAR(D330)&lt;&gt;'Налаштування'!$B$4,DAY(D330)&lt;&gt;1,E330&lt;&gt;DATE(YEAR(D330),MONTH(D330)+1,0)))),"Перевірте період",IF(COUNTIFS($B$7:$B$806,"="&amp;B330,$C$7:$C$806,C330,$D$7:$D$806,"&lt;="&amp;E330,$E$7:$E$806,"&gt;="&amp;D330)&gt;1,"Періоди перетинаються","Поля заповнені")))))))))))</x:f>
      </x:c>
      <x:c r="L330" s="11"/>
    </x:row>
    <x:row r="331" ht="40" customHeight="1">
      <x:c r="A331" s="11"/>
      <x:c r="B331" s="11"/>
      <x:c r="C331" s="11"/>
      <x:c r="D331" s="23"/>
      <x:c r="E331" s="23"/>
      <x:c r="F331" s="11"/>
      <x:c r="G331" s="11"/>
      <x:c r="H331" s="11"/>
      <x:c r="I331" s="11"/>
      <x:c r="J331" s="11"/>
      <x:c r="K331" s="12" t="str">
        <x:f>IF(COUNTA(A331:J331,L331)=0,"",IF(OR(OR(NOT(ISTEXT(A331)),LEN(TRIM(A331))=0),OR(NOT(ISTEXT(B331)),LEN(TRIM(B331))=0),OR(NOT(ISTEXT(F331)),LEN(TRIM(F331))=0),OR(NOT(ISTEXT(J331)),LEN(TRIM(J331))=0)),"Заповніть код, відділ, підсумок і роль",IF(OR(A331&lt;&gt;TRIM(A331),B331&lt;&gt;TRIM(B331),ISNUMBER(FIND("*",A331)),ISNUMBER(FIND("?",A331)),ISNUMBER(FIND("~",A331)),ISNUMBER(FIND("*",B331)),ISNUMBER(FIND("?",B331)),ISNUMBER(FIND("~",B331))),"Перевірте код і відділ",IF(COUNTIF($A$7:$A$806,"="&amp;A331)&gt;1,"Код повторюється",IF(COUNTIFS('Налаштування'!$I$7:$I$18,"="&amp;B331,'Налаштування'!$J$7:$J$18,"Готово")&lt;&gt;1,"Перевірте відділ",IF(NOT(OR(C331="Тижневий",C331="Місячний")),"Оберіть тип",IF(OR(NOT(ISNUMBER(D331)),NOT(ISNUMBER(E331))),"Вкажіть дати",IF(OR(OR(D331&lt;1,D331&gt;2958465,D331&lt;&gt;INT(D331)),OR(E331&lt;1,E331&gt;2958465,E331&lt;&gt;INT(E331)),D331&gt;E331),"Перевірте дати",IF(OR('Налаштування'!$C$4&lt;&gt;"Готово",E331&lt;DATE('Налаштування'!$B$4,1,1),D331&gt;DATE('Налаштування'!$B$4,12,31)),"Перевірте рік",IF(OR(AND(C331="Тижневий",E331-D331&lt;&gt;6),AND(C331="Місячний",OR(YEAR(D331)&lt;&gt;'Налаштування'!$B$4,DAY(D331)&lt;&gt;1,E331&lt;&gt;DATE(YEAR(D331),MONTH(D331)+1,0)))),"Перевірте період",IF(COUNTIFS($B$7:$B$806,"="&amp;B331,$C$7:$C$806,C331,$D$7:$D$806,"&lt;="&amp;E331,$E$7:$E$806,"&gt;="&amp;D331)&gt;1,"Періоди перетинаються","Поля заповнені")))))))))))</x:f>
      </x:c>
      <x:c r="L331" s="11"/>
    </x:row>
    <x:row r="332" ht="40" customHeight="1">
      <x:c r="A332" s="11"/>
      <x:c r="B332" s="11"/>
      <x:c r="C332" s="11"/>
      <x:c r="D332" s="23"/>
      <x:c r="E332" s="23"/>
      <x:c r="F332" s="11"/>
      <x:c r="G332" s="11"/>
      <x:c r="H332" s="11"/>
      <x:c r="I332" s="11"/>
      <x:c r="J332" s="11"/>
      <x:c r="K332" s="12" t="str">
        <x:f>IF(COUNTA(A332:J332,L332)=0,"",IF(OR(OR(NOT(ISTEXT(A332)),LEN(TRIM(A332))=0),OR(NOT(ISTEXT(B332)),LEN(TRIM(B332))=0),OR(NOT(ISTEXT(F332)),LEN(TRIM(F332))=0),OR(NOT(ISTEXT(J332)),LEN(TRIM(J332))=0)),"Заповніть код, відділ, підсумок і роль",IF(OR(A332&lt;&gt;TRIM(A332),B332&lt;&gt;TRIM(B332),ISNUMBER(FIND("*",A332)),ISNUMBER(FIND("?",A332)),ISNUMBER(FIND("~",A332)),ISNUMBER(FIND("*",B332)),ISNUMBER(FIND("?",B332)),ISNUMBER(FIND("~",B332))),"Перевірте код і відділ",IF(COUNTIF($A$7:$A$806,"="&amp;A332)&gt;1,"Код повторюється",IF(COUNTIFS('Налаштування'!$I$7:$I$18,"="&amp;B332,'Налаштування'!$J$7:$J$18,"Готово")&lt;&gt;1,"Перевірте відділ",IF(NOT(OR(C332="Тижневий",C332="Місячний")),"Оберіть тип",IF(OR(NOT(ISNUMBER(D332)),NOT(ISNUMBER(E332))),"Вкажіть дати",IF(OR(OR(D332&lt;1,D332&gt;2958465,D332&lt;&gt;INT(D332)),OR(E332&lt;1,E332&gt;2958465,E332&lt;&gt;INT(E332)),D332&gt;E332),"Перевірте дати",IF(OR('Налаштування'!$C$4&lt;&gt;"Готово",E332&lt;DATE('Налаштування'!$B$4,1,1),D332&gt;DATE('Налаштування'!$B$4,12,31)),"Перевірте рік",IF(OR(AND(C332="Тижневий",E332-D332&lt;&gt;6),AND(C332="Місячний",OR(YEAR(D332)&lt;&gt;'Налаштування'!$B$4,DAY(D332)&lt;&gt;1,E332&lt;&gt;DATE(YEAR(D332),MONTH(D332)+1,0)))),"Перевірте період",IF(COUNTIFS($B$7:$B$806,"="&amp;B332,$C$7:$C$806,C332,$D$7:$D$806,"&lt;="&amp;E332,$E$7:$E$806,"&gt;="&amp;D332)&gt;1,"Періоди перетинаються","Поля заповнені")))))))))))</x:f>
      </x:c>
      <x:c r="L332" s="11"/>
    </x:row>
    <x:row r="333" ht="40" customHeight="1">
      <x:c r="A333" s="11"/>
      <x:c r="B333" s="11"/>
      <x:c r="C333" s="11"/>
      <x:c r="D333" s="23"/>
      <x:c r="E333" s="23"/>
      <x:c r="F333" s="11"/>
      <x:c r="G333" s="11"/>
      <x:c r="H333" s="11"/>
      <x:c r="I333" s="11"/>
      <x:c r="J333" s="11"/>
      <x:c r="K333" s="12" t="str">
        <x:f>IF(COUNTA(A333:J333,L333)=0,"",IF(OR(OR(NOT(ISTEXT(A333)),LEN(TRIM(A333))=0),OR(NOT(ISTEXT(B333)),LEN(TRIM(B333))=0),OR(NOT(ISTEXT(F333)),LEN(TRIM(F333))=0),OR(NOT(ISTEXT(J333)),LEN(TRIM(J333))=0)),"Заповніть код, відділ, підсумок і роль",IF(OR(A333&lt;&gt;TRIM(A333),B333&lt;&gt;TRIM(B333),ISNUMBER(FIND("*",A333)),ISNUMBER(FIND("?",A333)),ISNUMBER(FIND("~",A333)),ISNUMBER(FIND("*",B333)),ISNUMBER(FIND("?",B333)),ISNUMBER(FIND("~",B333))),"Перевірте код і відділ",IF(COUNTIF($A$7:$A$806,"="&amp;A333)&gt;1,"Код повторюється",IF(COUNTIFS('Налаштування'!$I$7:$I$18,"="&amp;B333,'Налаштування'!$J$7:$J$18,"Готово")&lt;&gt;1,"Перевірте відділ",IF(NOT(OR(C333="Тижневий",C333="Місячний")),"Оберіть тип",IF(OR(NOT(ISNUMBER(D333)),NOT(ISNUMBER(E333))),"Вкажіть дати",IF(OR(OR(D333&lt;1,D333&gt;2958465,D333&lt;&gt;INT(D333)),OR(E333&lt;1,E333&gt;2958465,E333&lt;&gt;INT(E333)),D333&gt;E333),"Перевірте дати",IF(OR('Налаштування'!$C$4&lt;&gt;"Готово",E333&lt;DATE('Налаштування'!$B$4,1,1),D333&gt;DATE('Налаштування'!$B$4,12,31)),"Перевірте рік",IF(OR(AND(C333="Тижневий",E333-D333&lt;&gt;6),AND(C333="Місячний",OR(YEAR(D333)&lt;&gt;'Налаштування'!$B$4,DAY(D333)&lt;&gt;1,E333&lt;&gt;DATE(YEAR(D333),MONTH(D333)+1,0)))),"Перевірте період",IF(COUNTIFS($B$7:$B$806,"="&amp;B333,$C$7:$C$806,C333,$D$7:$D$806,"&lt;="&amp;E333,$E$7:$E$806,"&gt;="&amp;D333)&gt;1,"Періоди перетинаються","Поля заповнені")))))))))))</x:f>
      </x:c>
      <x:c r="L333" s="11"/>
    </x:row>
    <x:row r="334" ht="40" customHeight="1">
      <x:c r="A334" s="11"/>
      <x:c r="B334" s="11"/>
      <x:c r="C334" s="11"/>
      <x:c r="D334" s="23"/>
      <x:c r="E334" s="23"/>
      <x:c r="F334" s="11"/>
      <x:c r="G334" s="11"/>
      <x:c r="H334" s="11"/>
      <x:c r="I334" s="11"/>
      <x:c r="J334" s="11"/>
      <x:c r="K334" s="12" t="str">
        <x:f>IF(COUNTA(A334:J334,L334)=0,"",IF(OR(OR(NOT(ISTEXT(A334)),LEN(TRIM(A334))=0),OR(NOT(ISTEXT(B334)),LEN(TRIM(B334))=0),OR(NOT(ISTEXT(F334)),LEN(TRIM(F334))=0),OR(NOT(ISTEXT(J334)),LEN(TRIM(J334))=0)),"Заповніть код, відділ, підсумок і роль",IF(OR(A334&lt;&gt;TRIM(A334),B334&lt;&gt;TRIM(B334),ISNUMBER(FIND("*",A334)),ISNUMBER(FIND("?",A334)),ISNUMBER(FIND("~",A334)),ISNUMBER(FIND("*",B334)),ISNUMBER(FIND("?",B334)),ISNUMBER(FIND("~",B334))),"Перевірте код і відділ",IF(COUNTIF($A$7:$A$806,"="&amp;A334)&gt;1,"Код повторюється",IF(COUNTIFS('Налаштування'!$I$7:$I$18,"="&amp;B334,'Налаштування'!$J$7:$J$18,"Готово")&lt;&gt;1,"Перевірте відділ",IF(NOT(OR(C334="Тижневий",C334="Місячний")),"Оберіть тип",IF(OR(NOT(ISNUMBER(D334)),NOT(ISNUMBER(E334))),"Вкажіть дати",IF(OR(OR(D334&lt;1,D334&gt;2958465,D334&lt;&gt;INT(D334)),OR(E334&lt;1,E334&gt;2958465,E334&lt;&gt;INT(E334)),D334&gt;E334),"Перевірте дати",IF(OR('Налаштування'!$C$4&lt;&gt;"Готово",E334&lt;DATE('Налаштування'!$B$4,1,1),D334&gt;DATE('Налаштування'!$B$4,12,31)),"Перевірте рік",IF(OR(AND(C334="Тижневий",E334-D334&lt;&gt;6),AND(C334="Місячний",OR(YEAR(D334)&lt;&gt;'Налаштування'!$B$4,DAY(D334)&lt;&gt;1,E334&lt;&gt;DATE(YEAR(D334),MONTH(D334)+1,0)))),"Перевірте період",IF(COUNTIFS($B$7:$B$806,"="&amp;B334,$C$7:$C$806,C334,$D$7:$D$806,"&lt;="&amp;E334,$E$7:$E$806,"&gt;="&amp;D334)&gt;1,"Періоди перетинаються","Поля заповнені")))))))))))</x:f>
      </x:c>
      <x:c r="L334" s="11"/>
    </x:row>
    <x:row r="335" ht="40" customHeight="1">
      <x:c r="A335" s="11"/>
      <x:c r="B335" s="11"/>
      <x:c r="C335" s="11"/>
      <x:c r="D335" s="23"/>
      <x:c r="E335" s="23"/>
      <x:c r="F335" s="11"/>
      <x:c r="G335" s="11"/>
      <x:c r="H335" s="11"/>
      <x:c r="I335" s="11"/>
      <x:c r="J335" s="11"/>
      <x:c r="K335" s="12" t="str">
        <x:f>IF(COUNTA(A335:J335,L335)=0,"",IF(OR(OR(NOT(ISTEXT(A335)),LEN(TRIM(A335))=0),OR(NOT(ISTEXT(B335)),LEN(TRIM(B335))=0),OR(NOT(ISTEXT(F335)),LEN(TRIM(F335))=0),OR(NOT(ISTEXT(J335)),LEN(TRIM(J335))=0)),"Заповніть код, відділ, підсумок і роль",IF(OR(A335&lt;&gt;TRIM(A335),B335&lt;&gt;TRIM(B335),ISNUMBER(FIND("*",A335)),ISNUMBER(FIND("?",A335)),ISNUMBER(FIND("~",A335)),ISNUMBER(FIND("*",B335)),ISNUMBER(FIND("?",B335)),ISNUMBER(FIND("~",B335))),"Перевірте код і відділ",IF(COUNTIF($A$7:$A$806,"="&amp;A335)&gt;1,"Код повторюється",IF(COUNTIFS('Налаштування'!$I$7:$I$18,"="&amp;B335,'Налаштування'!$J$7:$J$18,"Готово")&lt;&gt;1,"Перевірте відділ",IF(NOT(OR(C335="Тижневий",C335="Місячний")),"Оберіть тип",IF(OR(NOT(ISNUMBER(D335)),NOT(ISNUMBER(E335))),"Вкажіть дати",IF(OR(OR(D335&lt;1,D335&gt;2958465,D335&lt;&gt;INT(D335)),OR(E335&lt;1,E335&gt;2958465,E335&lt;&gt;INT(E335)),D335&gt;E335),"Перевірте дати",IF(OR('Налаштування'!$C$4&lt;&gt;"Готово",E335&lt;DATE('Налаштування'!$B$4,1,1),D335&gt;DATE('Налаштування'!$B$4,12,31)),"Перевірте рік",IF(OR(AND(C335="Тижневий",E335-D335&lt;&gt;6),AND(C335="Місячний",OR(YEAR(D335)&lt;&gt;'Налаштування'!$B$4,DAY(D335)&lt;&gt;1,E335&lt;&gt;DATE(YEAR(D335),MONTH(D335)+1,0)))),"Перевірте період",IF(COUNTIFS($B$7:$B$806,"="&amp;B335,$C$7:$C$806,C335,$D$7:$D$806,"&lt;="&amp;E335,$E$7:$E$806,"&gt;="&amp;D335)&gt;1,"Періоди перетинаються","Поля заповнені")))))))))))</x:f>
      </x:c>
      <x:c r="L335" s="11"/>
    </x:row>
    <x:row r="336" ht="40" customHeight="1">
      <x:c r="A336" s="11"/>
      <x:c r="B336" s="11"/>
      <x:c r="C336" s="11"/>
      <x:c r="D336" s="23"/>
      <x:c r="E336" s="23"/>
      <x:c r="F336" s="11"/>
      <x:c r="G336" s="11"/>
      <x:c r="H336" s="11"/>
      <x:c r="I336" s="11"/>
      <x:c r="J336" s="11"/>
      <x:c r="K336" s="12" t="str">
        <x:f>IF(COUNTA(A336:J336,L336)=0,"",IF(OR(OR(NOT(ISTEXT(A336)),LEN(TRIM(A336))=0),OR(NOT(ISTEXT(B336)),LEN(TRIM(B336))=0),OR(NOT(ISTEXT(F336)),LEN(TRIM(F336))=0),OR(NOT(ISTEXT(J336)),LEN(TRIM(J336))=0)),"Заповніть код, відділ, підсумок і роль",IF(OR(A336&lt;&gt;TRIM(A336),B336&lt;&gt;TRIM(B336),ISNUMBER(FIND("*",A336)),ISNUMBER(FIND("?",A336)),ISNUMBER(FIND("~",A336)),ISNUMBER(FIND("*",B336)),ISNUMBER(FIND("?",B336)),ISNUMBER(FIND("~",B336))),"Перевірте код і відділ",IF(COUNTIF($A$7:$A$806,"="&amp;A336)&gt;1,"Код повторюється",IF(COUNTIFS('Налаштування'!$I$7:$I$18,"="&amp;B336,'Налаштування'!$J$7:$J$18,"Готово")&lt;&gt;1,"Перевірте відділ",IF(NOT(OR(C336="Тижневий",C336="Місячний")),"Оберіть тип",IF(OR(NOT(ISNUMBER(D336)),NOT(ISNUMBER(E336))),"Вкажіть дати",IF(OR(OR(D336&lt;1,D336&gt;2958465,D336&lt;&gt;INT(D336)),OR(E336&lt;1,E336&gt;2958465,E336&lt;&gt;INT(E336)),D336&gt;E336),"Перевірте дати",IF(OR('Налаштування'!$C$4&lt;&gt;"Готово",E336&lt;DATE('Налаштування'!$B$4,1,1),D336&gt;DATE('Налаштування'!$B$4,12,31)),"Перевірте рік",IF(OR(AND(C336="Тижневий",E336-D336&lt;&gt;6),AND(C336="Місячний",OR(YEAR(D336)&lt;&gt;'Налаштування'!$B$4,DAY(D336)&lt;&gt;1,E336&lt;&gt;DATE(YEAR(D336),MONTH(D336)+1,0)))),"Перевірте період",IF(COUNTIFS($B$7:$B$806,"="&amp;B336,$C$7:$C$806,C336,$D$7:$D$806,"&lt;="&amp;E336,$E$7:$E$806,"&gt;="&amp;D336)&gt;1,"Періоди перетинаються","Поля заповнені")))))))))))</x:f>
      </x:c>
      <x:c r="L336" s="11"/>
    </x:row>
    <x:row r="337" ht="40" customHeight="1">
      <x:c r="A337" s="11"/>
      <x:c r="B337" s="11"/>
      <x:c r="C337" s="11"/>
      <x:c r="D337" s="23"/>
      <x:c r="E337" s="23"/>
      <x:c r="F337" s="11"/>
      <x:c r="G337" s="11"/>
      <x:c r="H337" s="11"/>
      <x:c r="I337" s="11"/>
      <x:c r="J337" s="11"/>
      <x:c r="K337" s="12" t="str">
        <x:f>IF(COUNTA(A337:J337,L337)=0,"",IF(OR(OR(NOT(ISTEXT(A337)),LEN(TRIM(A337))=0),OR(NOT(ISTEXT(B337)),LEN(TRIM(B337))=0),OR(NOT(ISTEXT(F337)),LEN(TRIM(F337))=0),OR(NOT(ISTEXT(J337)),LEN(TRIM(J337))=0)),"Заповніть код, відділ, підсумок і роль",IF(OR(A337&lt;&gt;TRIM(A337),B337&lt;&gt;TRIM(B337),ISNUMBER(FIND("*",A337)),ISNUMBER(FIND("?",A337)),ISNUMBER(FIND("~",A337)),ISNUMBER(FIND("*",B337)),ISNUMBER(FIND("?",B337)),ISNUMBER(FIND("~",B337))),"Перевірте код і відділ",IF(COUNTIF($A$7:$A$806,"="&amp;A337)&gt;1,"Код повторюється",IF(COUNTIFS('Налаштування'!$I$7:$I$18,"="&amp;B337,'Налаштування'!$J$7:$J$18,"Готово")&lt;&gt;1,"Перевірте відділ",IF(NOT(OR(C337="Тижневий",C337="Місячний")),"Оберіть тип",IF(OR(NOT(ISNUMBER(D337)),NOT(ISNUMBER(E337))),"Вкажіть дати",IF(OR(OR(D337&lt;1,D337&gt;2958465,D337&lt;&gt;INT(D337)),OR(E337&lt;1,E337&gt;2958465,E337&lt;&gt;INT(E337)),D337&gt;E337),"Перевірте дати",IF(OR('Налаштування'!$C$4&lt;&gt;"Готово",E337&lt;DATE('Налаштування'!$B$4,1,1),D337&gt;DATE('Налаштування'!$B$4,12,31)),"Перевірте рік",IF(OR(AND(C337="Тижневий",E337-D337&lt;&gt;6),AND(C337="Місячний",OR(YEAR(D337)&lt;&gt;'Налаштування'!$B$4,DAY(D337)&lt;&gt;1,E337&lt;&gt;DATE(YEAR(D337),MONTH(D337)+1,0)))),"Перевірте період",IF(COUNTIFS($B$7:$B$806,"="&amp;B337,$C$7:$C$806,C337,$D$7:$D$806,"&lt;="&amp;E337,$E$7:$E$806,"&gt;="&amp;D337)&gt;1,"Періоди перетинаються","Поля заповнені")))))))))))</x:f>
      </x:c>
      <x:c r="L337" s="11"/>
    </x:row>
    <x:row r="338" ht="40" customHeight="1">
      <x:c r="A338" s="11"/>
      <x:c r="B338" s="11"/>
      <x:c r="C338" s="11"/>
      <x:c r="D338" s="23"/>
      <x:c r="E338" s="23"/>
      <x:c r="F338" s="11"/>
      <x:c r="G338" s="11"/>
      <x:c r="H338" s="11"/>
      <x:c r="I338" s="11"/>
      <x:c r="J338" s="11"/>
      <x:c r="K338" s="12" t="str">
        <x:f>IF(COUNTA(A338:J338,L338)=0,"",IF(OR(OR(NOT(ISTEXT(A338)),LEN(TRIM(A338))=0),OR(NOT(ISTEXT(B338)),LEN(TRIM(B338))=0),OR(NOT(ISTEXT(F338)),LEN(TRIM(F338))=0),OR(NOT(ISTEXT(J338)),LEN(TRIM(J338))=0)),"Заповніть код, відділ, підсумок і роль",IF(OR(A338&lt;&gt;TRIM(A338),B338&lt;&gt;TRIM(B338),ISNUMBER(FIND("*",A338)),ISNUMBER(FIND("?",A338)),ISNUMBER(FIND("~",A338)),ISNUMBER(FIND("*",B338)),ISNUMBER(FIND("?",B338)),ISNUMBER(FIND("~",B338))),"Перевірте код і відділ",IF(COUNTIF($A$7:$A$806,"="&amp;A338)&gt;1,"Код повторюється",IF(COUNTIFS('Налаштування'!$I$7:$I$18,"="&amp;B338,'Налаштування'!$J$7:$J$18,"Готово")&lt;&gt;1,"Перевірте відділ",IF(NOT(OR(C338="Тижневий",C338="Місячний")),"Оберіть тип",IF(OR(NOT(ISNUMBER(D338)),NOT(ISNUMBER(E338))),"Вкажіть дати",IF(OR(OR(D338&lt;1,D338&gt;2958465,D338&lt;&gt;INT(D338)),OR(E338&lt;1,E338&gt;2958465,E338&lt;&gt;INT(E338)),D338&gt;E338),"Перевірте дати",IF(OR('Налаштування'!$C$4&lt;&gt;"Готово",E338&lt;DATE('Налаштування'!$B$4,1,1),D338&gt;DATE('Налаштування'!$B$4,12,31)),"Перевірте рік",IF(OR(AND(C338="Тижневий",E338-D338&lt;&gt;6),AND(C338="Місячний",OR(YEAR(D338)&lt;&gt;'Налаштування'!$B$4,DAY(D338)&lt;&gt;1,E338&lt;&gt;DATE(YEAR(D338),MONTH(D338)+1,0)))),"Перевірте період",IF(COUNTIFS($B$7:$B$806,"="&amp;B338,$C$7:$C$806,C338,$D$7:$D$806,"&lt;="&amp;E338,$E$7:$E$806,"&gt;="&amp;D338)&gt;1,"Періоди перетинаються","Поля заповнені")))))))))))</x:f>
      </x:c>
      <x:c r="L338" s="11"/>
    </x:row>
    <x:row r="339" ht="40" customHeight="1">
      <x:c r="A339" s="11"/>
      <x:c r="B339" s="11"/>
      <x:c r="C339" s="11"/>
      <x:c r="D339" s="23"/>
      <x:c r="E339" s="23"/>
      <x:c r="F339" s="11"/>
      <x:c r="G339" s="11"/>
      <x:c r="H339" s="11"/>
      <x:c r="I339" s="11"/>
      <x:c r="J339" s="11"/>
      <x:c r="K339" s="12" t="str">
        <x:f>IF(COUNTA(A339:J339,L339)=0,"",IF(OR(OR(NOT(ISTEXT(A339)),LEN(TRIM(A339))=0),OR(NOT(ISTEXT(B339)),LEN(TRIM(B339))=0),OR(NOT(ISTEXT(F339)),LEN(TRIM(F339))=0),OR(NOT(ISTEXT(J339)),LEN(TRIM(J339))=0)),"Заповніть код, відділ, підсумок і роль",IF(OR(A339&lt;&gt;TRIM(A339),B339&lt;&gt;TRIM(B339),ISNUMBER(FIND("*",A339)),ISNUMBER(FIND("?",A339)),ISNUMBER(FIND("~",A339)),ISNUMBER(FIND("*",B339)),ISNUMBER(FIND("?",B339)),ISNUMBER(FIND("~",B339))),"Перевірте код і відділ",IF(COUNTIF($A$7:$A$806,"="&amp;A339)&gt;1,"Код повторюється",IF(COUNTIFS('Налаштування'!$I$7:$I$18,"="&amp;B339,'Налаштування'!$J$7:$J$18,"Готово")&lt;&gt;1,"Перевірте відділ",IF(NOT(OR(C339="Тижневий",C339="Місячний")),"Оберіть тип",IF(OR(NOT(ISNUMBER(D339)),NOT(ISNUMBER(E339))),"Вкажіть дати",IF(OR(OR(D339&lt;1,D339&gt;2958465,D339&lt;&gt;INT(D339)),OR(E339&lt;1,E339&gt;2958465,E339&lt;&gt;INT(E339)),D339&gt;E339),"Перевірте дати",IF(OR('Налаштування'!$C$4&lt;&gt;"Готово",E339&lt;DATE('Налаштування'!$B$4,1,1),D339&gt;DATE('Налаштування'!$B$4,12,31)),"Перевірте рік",IF(OR(AND(C339="Тижневий",E339-D339&lt;&gt;6),AND(C339="Місячний",OR(YEAR(D339)&lt;&gt;'Налаштування'!$B$4,DAY(D339)&lt;&gt;1,E339&lt;&gt;DATE(YEAR(D339),MONTH(D339)+1,0)))),"Перевірте період",IF(COUNTIFS($B$7:$B$806,"="&amp;B339,$C$7:$C$806,C339,$D$7:$D$806,"&lt;="&amp;E339,$E$7:$E$806,"&gt;="&amp;D339)&gt;1,"Періоди перетинаються","Поля заповнені")))))))))))</x:f>
      </x:c>
      <x:c r="L339" s="11"/>
    </x:row>
    <x:row r="340" ht="40" customHeight="1">
      <x:c r="A340" s="11"/>
      <x:c r="B340" s="11"/>
      <x:c r="C340" s="11"/>
      <x:c r="D340" s="23"/>
      <x:c r="E340" s="23"/>
      <x:c r="F340" s="11"/>
      <x:c r="G340" s="11"/>
      <x:c r="H340" s="11"/>
      <x:c r="I340" s="11"/>
      <x:c r="J340" s="11"/>
      <x:c r="K340" s="12" t="str">
        <x:f>IF(COUNTA(A340:J340,L340)=0,"",IF(OR(OR(NOT(ISTEXT(A340)),LEN(TRIM(A340))=0),OR(NOT(ISTEXT(B340)),LEN(TRIM(B340))=0),OR(NOT(ISTEXT(F340)),LEN(TRIM(F340))=0),OR(NOT(ISTEXT(J340)),LEN(TRIM(J340))=0)),"Заповніть код, відділ, підсумок і роль",IF(OR(A340&lt;&gt;TRIM(A340),B340&lt;&gt;TRIM(B340),ISNUMBER(FIND("*",A340)),ISNUMBER(FIND("?",A340)),ISNUMBER(FIND("~",A340)),ISNUMBER(FIND("*",B340)),ISNUMBER(FIND("?",B340)),ISNUMBER(FIND("~",B340))),"Перевірте код і відділ",IF(COUNTIF($A$7:$A$806,"="&amp;A340)&gt;1,"Код повторюється",IF(COUNTIFS('Налаштування'!$I$7:$I$18,"="&amp;B340,'Налаштування'!$J$7:$J$18,"Готово")&lt;&gt;1,"Перевірте відділ",IF(NOT(OR(C340="Тижневий",C340="Місячний")),"Оберіть тип",IF(OR(NOT(ISNUMBER(D340)),NOT(ISNUMBER(E340))),"Вкажіть дати",IF(OR(OR(D340&lt;1,D340&gt;2958465,D340&lt;&gt;INT(D340)),OR(E340&lt;1,E340&gt;2958465,E340&lt;&gt;INT(E340)),D340&gt;E340),"Перевірте дати",IF(OR('Налаштування'!$C$4&lt;&gt;"Готово",E340&lt;DATE('Налаштування'!$B$4,1,1),D340&gt;DATE('Налаштування'!$B$4,12,31)),"Перевірте рік",IF(OR(AND(C340="Тижневий",E340-D340&lt;&gt;6),AND(C340="Місячний",OR(YEAR(D340)&lt;&gt;'Налаштування'!$B$4,DAY(D340)&lt;&gt;1,E340&lt;&gt;DATE(YEAR(D340),MONTH(D340)+1,0)))),"Перевірте період",IF(COUNTIFS($B$7:$B$806,"="&amp;B340,$C$7:$C$806,C340,$D$7:$D$806,"&lt;="&amp;E340,$E$7:$E$806,"&gt;="&amp;D340)&gt;1,"Періоди перетинаються","Поля заповнені")))))))))))</x:f>
      </x:c>
      <x:c r="L340" s="11"/>
    </x:row>
    <x:row r="341" ht="40" customHeight="1">
      <x:c r="A341" s="11"/>
      <x:c r="B341" s="11"/>
      <x:c r="C341" s="11"/>
      <x:c r="D341" s="23"/>
      <x:c r="E341" s="23"/>
      <x:c r="F341" s="11"/>
      <x:c r="G341" s="11"/>
      <x:c r="H341" s="11"/>
      <x:c r="I341" s="11"/>
      <x:c r="J341" s="11"/>
      <x:c r="K341" s="12" t="str">
        <x:f>IF(COUNTA(A341:J341,L341)=0,"",IF(OR(OR(NOT(ISTEXT(A341)),LEN(TRIM(A341))=0),OR(NOT(ISTEXT(B341)),LEN(TRIM(B341))=0),OR(NOT(ISTEXT(F341)),LEN(TRIM(F341))=0),OR(NOT(ISTEXT(J341)),LEN(TRIM(J341))=0)),"Заповніть код, відділ, підсумок і роль",IF(OR(A341&lt;&gt;TRIM(A341),B341&lt;&gt;TRIM(B341),ISNUMBER(FIND("*",A341)),ISNUMBER(FIND("?",A341)),ISNUMBER(FIND("~",A341)),ISNUMBER(FIND("*",B341)),ISNUMBER(FIND("?",B341)),ISNUMBER(FIND("~",B341))),"Перевірте код і відділ",IF(COUNTIF($A$7:$A$806,"="&amp;A341)&gt;1,"Код повторюється",IF(COUNTIFS('Налаштування'!$I$7:$I$18,"="&amp;B341,'Налаштування'!$J$7:$J$18,"Готово")&lt;&gt;1,"Перевірте відділ",IF(NOT(OR(C341="Тижневий",C341="Місячний")),"Оберіть тип",IF(OR(NOT(ISNUMBER(D341)),NOT(ISNUMBER(E341))),"Вкажіть дати",IF(OR(OR(D341&lt;1,D341&gt;2958465,D341&lt;&gt;INT(D341)),OR(E341&lt;1,E341&gt;2958465,E341&lt;&gt;INT(E341)),D341&gt;E341),"Перевірте дати",IF(OR('Налаштування'!$C$4&lt;&gt;"Готово",E341&lt;DATE('Налаштування'!$B$4,1,1),D341&gt;DATE('Налаштування'!$B$4,12,31)),"Перевірте рік",IF(OR(AND(C341="Тижневий",E341-D341&lt;&gt;6),AND(C341="Місячний",OR(YEAR(D341)&lt;&gt;'Налаштування'!$B$4,DAY(D341)&lt;&gt;1,E341&lt;&gt;DATE(YEAR(D341),MONTH(D341)+1,0)))),"Перевірте період",IF(COUNTIFS($B$7:$B$806,"="&amp;B341,$C$7:$C$806,C341,$D$7:$D$806,"&lt;="&amp;E341,$E$7:$E$806,"&gt;="&amp;D341)&gt;1,"Періоди перетинаються","Поля заповнені")))))))))))</x:f>
      </x:c>
      <x:c r="L341" s="11"/>
    </x:row>
    <x:row r="342" ht="40" customHeight="1">
      <x:c r="A342" s="11"/>
      <x:c r="B342" s="11"/>
      <x:c r="C342" s="11"/>
      <x:c r="D342" s="23"/>
      <x:c r="E342" s="23"/>
      <x:c r="F342" s="11"/>
      <x:c r="G342" s="11"/>
      <x:c r="H342" s="11"/>
      <x:c r="I342" s="11"/>
      <x:c r="J342" s="11"/>
      <x:c r="K342" s="12" t="str">
        <x:f>IF(COUNTA(A342:J342,L342)=0,"",IF(OR(OR(NOT(ISTEXT(A342)),LEN(TRIM(A342))=0),OR(NOT(ISTEXT(B342)),LEN(TRIM(B342))=0),OR(NOT(ISTEXT(F342)),LEN(TRIM(F342))=0),OR(NOT(ISTEXT(J342)),LEN(TRIM(J342))=0)),"Заповніть код, відділ, підсумок і роль",IF(OR(A342&lt;&gt;TRIM(A342),B342&lt;&gt;TRIM(B342),ISNUMBER(FIND("*",A342)),ISNUMBER(FIND("?",A342)),ISNUMBER(FIND("~",A342)),ISNUMBER(FIND("*",B342)),ISNUMBER(FIND("?",B342)),ISNUMBER(FIND("~",B342))),"Перевірте код і відділ",IF(COUNTIF($A$7:$A$806,"="&amp;A342)&gt;1,"Код повторюється",IF(COUNTIFS('Налаштування'!$I$7:$I$18,"="&amp;B342,'Налаштування'!$J$7:$J$18,"Готово")&lt;&gt;1,"Перевірте відділ",IF(NOT(OR(C342="Тижневий",C342="Місячний")),"Оберіть тип",IF(OR(NOT(ISNUMBER(D342)),NOT(ISNUMBER(E342))),"Вкажіть дати",IF(OR(OR(D342&lt;1,D342&gt;2958465,D342&lt;&gt;INT(D342)),OR(E342&lt;1,E342&gt;2958465,E342&lt;&gt;INT(E342)),D342&gt;E342),"Перевірте дати",IF(OR('Налаштування'!$C$4&lt;&gt;"Готово",E342&lt;DATE('Налаштування'!$B$4,1,1),D342&gt;DATE('Налаштування'!$B$4,12,31)),"Перевірте рік",IF(OR(AND(C342="Тижневий",E342-D342&lt;&gt;6),AND(C342="Місячний",OR(YEAR(D342)&lt;&gt;'Налаштування'!$B$4,DAY(D342)&lt;&gt;1,E342&lt;&gt;DATE(YEAR(D342),MONTH(D342)+1,0)))),"Перевірте період",IF(COUNTIFS($B$7:$B$806,"="&amp;B342,$C$7:$C$806,C342,$D$7:$D$806,"&lt;="&amp;E342,$E$7:$E$806,"&gt;="&amp;D342)&gt;1,"Періоди перетинаються","Поля заповнені")))))))))))</x:f>
      </x:c>
      <x:c r="L342" s="11"/>
    </x:row>
    <x:row r="343" ht="40" customHeight="1">
      <x:c r="A343" s="11"/>
      <x:c r="B343" s="11"/>
      <x:c r="C343" s="11"/>
      <x:c r="D343" s="23"/>
      <x:c r="E343" s="23"/>
      <x:c r="F343" s="11"/>
      <x:c r="G343" s="11"/>
      <x:c r="H343" s="11"/>
      <x:c r="I343" s="11"/>
      <x:c r="J343" s="11"/>
      <x:c r="K343" s="12" t="str">
        <x:f>IF(COUNTA(A343:J343,L343)=0,"",IF(OR(OR(NOT(ISTEXT(A343)),LEN(TRIM(A343))=0),OR(NOT(ISTEXT(B343)),LEN(TRIM(B343))=0),OR(NOT(ISTEXT(F343)),LEN(TRIM(F343))=0),OR(NOT(ISTEXT(J343)),LEN(TRIM(J343))=0)),"Заповніть код, відділ, підсумок і роль",IF(OR(A343&lt;&gt;TRIM(A343),B343&lt;&gt;TRIM(B343),ISNUMBER(FIND("*",A343)),ISNUMBER(FIND("?",A343)),ISNUMBER(FIND("~",A343)),ISNUMBER(FIND("*",B343)),ISNUMBER(FIND("?",B343)),ISNUMBER(FIND("~",B343))),"Перевірте код і відділ",IF(COUNTIF($A$7:$A$806,"="&amp;A343)&gt;1,"Код повторюється",IF(COUNTIFS('Налаштування'!$I$7:$I$18,"="&amp;B343,'Налаштування'!$J$7:$J$18,"Готово")&lt;&gt;1,"Перевірте відділ",IF(NOT(OR(C343="Тижневий",C343="Місячний")),"Оберіть тип",IF(OR(NOT(ISNUMBER(D343)),NOT(ISNUMBER(E343))),"Вкажіть дати",IF(OR(OR(D343&lt;1,D343&gt;2958465,D343&lt;&gt;INT(D343)),OR(E343&lt;1,E343&gt;2958465,E343&lt;&gt;INT(E343)),D343&gt;E343),"Перевірте дати",IF(OR('Налаштування'!$C$4&lt;&gt;"Готово",E343&lt;DATE('Налаштування'!$B$4,1,1),D343&gt;DATE('Налаштування'!$B$4,12,31)),"Перевірте рік",IF(OR(AND(C343="Тижневий",E343-D343&lt;&gt;6),AND(C343="Місячний",OR(YEAR(D343)&lt;&gt;'Налаштування'!$B$4,DAY(D343)&lt;&gt;1,E343&lt;&gt;DATE(YEAR(D343),MONTH(D343)+1,0)))),"Перевірте період",IF(COUNTIFS($B$7:$B$806,"="&amp;B343,$C$7:$C$806,C343,$D$7:$D$806,"&lt;="&amp;E343,$E$7:$E$806,"&gt;="&amp;D343)&gt;1,"Періоди перетинаються","Поля заповнені")))))))))))</x:f>
      </x:c>
      <x:c r="L343" s="11"/>
    </x:row>
    <x:row r="344" ht="40" customHeight="1">
      <x:c r="A344" s="11"/>
      <x:c r="B344" s="11"/>
      <x:c r="C344" s="11"/>
      <x:c r="D344" s="23"/>
      <x:c r="E344" s="23"/>
      <x:c r="F344" s="11"/>
      <x:c r="G344" s="11"/>
      <x:c r="H344" s="11"/>
      <x:c r="I344" s="11"/>
      <x:c r="J344" s="11"/>
      <x:c r="K344" s="12" t="str">
        <x:f>IF(COUNTA(A344:J344,L344)=0,"",IF(OR(OR(NOT(ISTEXT(A344)),LEN(TRIM(A344))=0),OR(NOT(ISTEXT(B344)),LEN(TRIM(B344))=0),OR(NOT(ISTEXT(F344)),LEN(TRIM(F344))=0),OR(NOT(ISTEXT(J344)),LEN(TRIM(J344))=0)),"Заповніть код, відділ, підсумок і роль",IF(OR(A344&lt;&gt;TRIM(A344),B344&lt;&gt;TRIM(B344),ISNUMBER(FIND("*",A344)),ISNUMBER(FIND("?",A344)),ISNUMBER(FIND("~",A344)),ISNUMBER(FIND("*",B344)),ISNUMBER(FIND("?",B344)),ISNUMBER(FIND("~",B344))),"Перевірте код і відділ",IF(COUNTIF($A$7:$A$806,"="&amp;A344)&gt;1,"Код повторюється",IF(COUNTIFS('Налаштування'!$I$7:$I$18,"="&amp;B344,'Налаштування'!$J$7:$J$18,"Готово")&lt;&gt;1,"Перевірте відділ",IF(NOT(OR(C344="Тижневий",C344="Місячний")),"Оберіть тип",IF(OR(NOT(ISNUMBER(D344)),NOT(ISNUMBER(E344))),"Вкажіть дати",IF(OR(OR(D344&lt;1,D344&gt;2958465,D344&lt;&gt;INT(D344)),OR(E344&lt;1,E344&gt;2958465,E344&lt;&gt;INT(E344)),D344&gt;E344),"Перевірте дати",IF(OR('Налаштування'!$C$4&lt;&gt;"Готово",E344&lt;DATE('Налаштування'!$B$4,1,1),D344&gt;DATE('Налаштування'!$B$4,12,31)),"Перевірте рік",IF(OR(AND(C344="Тижневий",E344-D344&lt;&gt;6),AND(C344="Місячний",OR(YEAR(D344)&lt;&gt;'Налаштування'!$B$4,DAY(D344)&lt;&gt;1,E344&lt;&gt;DATE(YEAR(D344),MONTH(D344)+1,0)))),"Перевірте період",IF(COUNTIFS($B$7:$B$806,"="&amp;B344,$C$7:$C$806,C344,$D$7:$D$806,"&lt;="&amp;E344,$E$7:$E$806,"&gt;="&amp;D344)&gt;1,"Періоди перетинаються","Поля заповнені")))))))))))</x:f>
      </x:c>
      <x:c r="L344" s="11"/>
    </x:row>
    <x:row r="345" ht="40" customHeight="1">
      <x:c r="A345" s="11"/>
      <x:c r="B345" s="11"/>
      <x:c r="C345" s="11"/>
      <x:c r="D345" s="23"/>
      <x:c r="E345" s="23"/>
      <x:c r="F345" s="11"/>
      <x:c r="G345" s="11"/>
      <x:c r="H345" s="11"/>
      <x:c r="I345" s="11"/>
      <x:c r="J345" s="11"/>
      <x:c r="K345" s="12" t="str">
        <x:f>IF(COUNTA(A345:J345,L345)=0,"",IF(OR(OR(NOT(ISTEXT(A345)),LEN(TRIM(A345))=0),OR(NOT(ISTEXT(B345)),LEN(TRIM(B345))=0),OR(NOT(ISTEXT(F345)),LEN(TRIM(F345))=0),OR(NOT(ISTEXT(J345)),LEN(TRIM(J345))=0)),"Заповніть код, відділ, підсумок і роль",IF(OR(A345&lt;&gt;TRIM(A345),B345&lt;&gt;TRIM(B345),ISNUMBER(FIND("*",A345)),ISNUMBER(FIND("?",A345)),ISNUMBER(FIND("~",A345)),ISNUMBER(FIND("*",B345)),ISNUMBER(FIND("?",B345)),ISNUMBER(FIND("~",B345))),"Перевірте код і відділ",IF(COUNTIF($A$7:$A$806,"="&amp;A345)&gt;1,"Код повторюється",IF(COUNTIFS('Налаштування'!$I$7:$I$18,"="&amp;B345,'Налаштування'!$J$7:$J$18,"Готово")&lt;&gt;1,"Перевірте відділ",IF(NOT(OR(C345="Тижневий",C345="Місячний")),"Оберіть тип",IF(OR(NOT(ISNUMBER(D345)),NOT(ISNUMBER(E345))),"Вкажіть дати",IF(OR(OR(D345&lt;1,D345&gt;2958465,D345&lt;&gt;INT(D345)),OR(E345&lt;1,E345&gt;2958465,E345&lt;&gt;INT(E345)),D345&gt;E345),"Перевірте дати",IF(OR('Налаштування'!$C$4&lt;&gt;"Готово",E345&lt;DATE('Налаштування'!$B$4,1,1),D345&gt;DATE('Налаштування'!$B$4,12,31)),"Перевірте рік",IF(OR(AND(C345="Тижневий",E345-D345&lt;&gt;6),AND(C345="Місячний",OR(YEAR(D345)&lt;&gt;'Налаштування'!$B$4,DAY(D345)&lt;&gt;1,E345&lt;&gt;DATE(YEAR(D345),MONTH(D345)+1,0)))),"Перевірте період",IF(COUNTIFS($B$7:$B$806,"="&amp;B345,$C$7:$C$806,C345,$D$7:$D$806,"&lt;="&amp;E345,$E$7:$E$806,"&gt;="&amp;D345)&gt;1,"Періоди перетинаються","Поля заповнені")))))))))))</x:f>
      </x:c>
      <x:c r="L345" s="11"/>
    </x:row>
    <x:row r="346" ht="40" customHeight="1">
      <x:c r="A346" s="11"/>
      <x:c r="B346" s="11"/>
      <x:c r="C346" s="11"/>
      <x:c r="D346" s="23"/>
      <x:c r="E346" s="23"/>
      <x:c r="F346" s="11"/>
      <x:c r="G346" s="11"/>
      <x:c r="H346" s="11"/>
      <x:c r="I346" s="11"/>
      <x:c r="J346" s="11"/>
      <x:c r="K346" s="12" t="str">
        <x:f>IF(COUNTA(A346:J346,L346)=0,"",IF(OR(OR(NOT(ISTEXT(A346)),LEN(TRIM(A346))=0),OR(NOT(ISTEXT(B346)),LEN(TRIM(B346))=0),OR(NOT(ISTEXT(F346)),LEN(TRIM(F346))=0),OR(NOT(ISTEXT(J346)),LEN(TRIM(J346))=0)),"Заповніть код, відділ, підсумок і роль",IF(OR(A346&lt;&gt;TRIM(A346),B346&lt;&gt;TRIM(B346),ISNUMBER(FIND("*",A346)),ISNUMBER(FIND("?",A346)),ISNUMBER(FIND("~",A346)),ISNUMBER(FIND("*",B346)),ISNUMBER(FIND("?",B346)),ISNUMBER(FIND("~",B346))),"Перевірте код і відділ",IF(COUNTIF($A$7:$A$806,"="&amp;A346)&gt;1,"Код повторюється",IF(COUNTIFS('Налаштування'!$I$7:$I$18,"="&amp;B346,'Налаштування'!$J$7:$J$18,"Готово")&lt;&gt;1,"Перевірте відділ",IF(NOT(OR(C346="Тижневий",C346="Місячний")),"Оберіть тип",IF(OR(NOT(ISNUMBER(D346)),NOT(ISNUMBER(E346))),"Вкажіть дати",IF(OR(OR(D346&lt;1,D346&gt;2958465,D346&lt;&gt;INT(D346)),OR(E346&lt;1,E346&gt;2958465,E346&lt;&gt;INT(E346)),D346&gt;E346),"Перевірте дати",IF(OR('Налаштування'!$C$4&lt;&gt;"Готово",E346&lt;DATE('Налаштування'!$B$4,1,1),D346&gt;DATE('Налаштування'!$B$4,12,31)),"Перевірте рік",IF(OR(AND(C346="Тижневий",E346-D346&lt;&gt;6),AND(C346="Місячний",OR(YEAR(D346)&lt;&gt;'Налаштування'!$B$4,DAY(D346)&lt;&gt;1,E346&lt;&gt;DATE(YEAR(D346),MONTH(D346)+1,0)))),"Перевірте період",IF(COUNTIFS($B$7:$B$806,"="&amp;B346,$C$7:$C$806,C346,$D$7:$D$806,"&lt;="&amp;E346,$E$7:$E$806,"&gt;="&amp;D346)&gt;1,"Періоди перетинаються","Поля заповнені")))))))))))</x:f>
      </x:c>
      <x:c r="L346" s="11"/>
    </x:row>
    <x:row r="347" ht="40" customHeight="1">
      <x:c r="A347" s="11"/>
      <x:c r="B347" s="11"/>
      <x:c r="C347" s="11"/>
      <x:c r="D347" s="23"/>
      <x:c r="E347" s="23"/>
      <x:c r="F347" s="11"/>
      <x:c r="G347" s="11"/>
      <x:c r="H347" s="11"/>
      <x:c r="I347" s="11"/>
      <x:c r="J347" s="11"/>
      <x:c r="K347" s="12" t="str">
        <x:f>IF(COUNTA(A347:J347,L347)=0,"",IF(OR(OR(NOT(ISTEXT(A347)),LEN(TRIM(A347))=0),OR(NOT(ISTEXT(B347)),LEN(TRIM(B347))=0),OR(NOT(ISTEXT(F347)),LEN(TRIM(F347))=0),OR(NOT(ISTEXT(J347)),LEN(TRIM(J347))=0)),"Заповніть код, відділ, підсумок і роль",IF(OR(A347&lt;&gt;TRIM(A347),B347&lt;&gt;TRIM(B347),ISNUMBER(FIND("*",A347)),ISNUMBER(FIND("?",A347)),ISNUMBER(FIND("~",A347)),ISNUMBER(FIND("*",B347)),ISNUMBER(FIND("?",B347)),ISNUMBER(FIND("~",B347))),"Перевірте код і відділ",IF(COUNTIF($A$7:$A$806,"="&amp;A347)&gt;1,"Код повторюється",IF(COUNTIFS('Налаштування'!$I$7:$I$18,"="&amp;B347,'Налаштування'!$J$7:$J$18,"Готово")&lt;&gt;1,"Перевірте відділ",IF(NOT(OR(C347="Тижневий",C347="Місячний")),"Оберіть тип",IF(OR(NOT(ISNUMBER(D347)),NOT(ISNUMBER(E347))),"Вкажіть дати",IF(OR(OR(D347&lt;1,D347&gt;2958465,D347&lt;&gt;INT(D347)),OR(E347&lt;1,E347&gt;2958465,E347&lt;&gt;INT(E347)),D347&gt;E347),"Перевірте дати",IF(OR('Налаштування'!$C$4&lt;&gt;"Готово",E347&lt;DATE('Налаштування'!$B$4,1,1),D347&gt;DATE('Налаштування'!$B$4,12,31)),"Перевірте рік",IF(OR(AND(C347="Тижневий",E347-D347&lt;&gt;6),AND(C347="Місячний",OR(YEAR(D347)&lt;&gt;'Налаштування'!$B$4,DAY(D347)&lt;&gt;1,E347&lt;&gt;DATE(YEAR(D347),MONTH(D347)+1,0)))),"Перевірте період",IF(COUNTIFS($B$7:$B$806,"="&amp;B347,$C$7:$C$806,C347,$D$7:$D$806,"&lt;="&amp;E347,$E$7:$E$806,"&gt;="&amp;D347)&gt;1,"Періоди перетинаються","Поля заповнені")))))))))))</x:f>
      </x:c>
      <x:c r="L347" s="11"/>
    </x:row>
    <x:row r="348" ht="40" customHeight="1">
      <x:c r="A348" s="11"/>
      <x:c r="B348" s="11"/>
      <x:c r="C348" s="11"/>
      <x:c r="D348" s="23"/>
      <x:c r="E348" s="23"/>
      <x:c r="F348" s="11"/>
      <x:c r="G348" s="11"/>
      <x:c r="H348" s="11"/>
      <x:c r="I348" s="11"/>
      <x:c r="J348" s="11"/>
      <x:c r="K348" s="12" t="str">
        <x:f>IF(COUNTA(A348:J348,L348)=0,"",IF(OR(OR(NOT(ISTEXT(A348)),LEN(TRIM(A348))=0),OR(NOT(ISTEXT(B348)),LEN(TRIM(B348))=0),OR(NOT(ISTEXT(F348)),LEN(TRIM(F348))=0),OR(NOT(ISTEXT(J348)),LEN(TRIM(J348))=0)),"Заповніть код, відділ, підсумок і роль",IF(OR(A348&lt;&gt;TRIM(A348),B348&lt;&gt;TRIM(B348),ISNUMBER(FIND("*",A348)),ISNUMBER(FIND("?",A348)),ISNUMBER(FIND("~",A348)),ISNUMBER(FIND("*",B348)),ISNUMBER(FIND("?",B348)),ISNUMBER(FIND("~",B348))),"Перевірте код і відділ",IF(COUNTIF($A$7:$A$806,"="&amp;A348)&gt;1,"Код повторюється",IF(COUNTIFS('Налаштування'!$I$7:$I$18,"="&amp;B348,'Налаштування'!$J$7:$J$18,"Готово")&lt;&gt;1,"Перевірте відділ",IF(NOT(OR(C348="Тижневий",C348="Місячний")),"Оберіть тип",IF(OR(NOT(ISNUMBER(D348)),NOT(ISNUMBER(E348))),"Вкажіть дати",IF(OR(OR(D348&lt;1,D348&gt;2958465,D348&lt;&gt;INT(D348)),OR(E348&lt;1,E348&gt;2958465,E348&lt;&gt;INT(E348)),D348&gt;E348),"Перевірте дати",IF(OR('Налаштування'!$C$4&lt;&gt;"Готово",E348&lt;DATE('Налаштування'!$B$4,1,1),D348&gt;DATE('Налаштування'!$B$4,12,31)),"Перевірте рік",IF(OR(AND(C348="Тижневий",E348-D348&lt;&gt;6),AND(C348="Місячний",OR(YEAR(D348)&lt;&gt;'Налаштування'!$B$4,DAY(D348)&lt;&gt;1,E348&lt;&gt;DATE(YEAR(D348),MONTH(D348)+1,0)))),"Перевірте період",IF(COUNTIFS($B$7:$B$806,"="&amp;B348,$C$7:$C$806,C348,$D$7:$D$806,"&lt;="&amp;E348,$E$7:$E$806,"&gt;="&amp;D348)&gt;1,"Періоди перетинаються","Поля заповнені")))))))))))</x:f>
      </x:c>
      <x:c r="L348" s="11"/>
    </x:row>
    <x:row r="349" ht="40" customHeight="1">
      <x:c r="A349" s="11"/>
      <x:c r="B349" s="11"/>
      <x:c r="C349" s="11"/>
      <x:c r="D349" s="23"/>
      <x:c r="E349" s="23"/>
      <x:c r="F349" s="11"/>
      <x:c r="G349" s="11"/>
      <x:c r="H349" s="11"/>
      <x:c r="I349" s="11"/>
      <x:c r="J349" s="11"/>
      <x:c r="K349" s="12" t="str">
        <x:f>IF(COUNTA(A349:J349,L349)=0,"",IF(OR(OR(NOT(ISTEXT(A349)),LEN(TRIM(A349))=0),OR(NOT(ISTEXT(B349)),LEN(TRIM(B349))=0),OR(NOT(ISTEXT(F349)),LEN(TRIM(F349))=0),OR(NOT(ISTEXT(J349)),LEN(TRIM(J349))=0)),"Заповніть код, відділ, підсумок і роль",IF(OR(A349&lt;&gt;TRIM(A349),B349&lt;&gt;TRIM(B349),ISNUMBER(FIND("*",A349)),ISNUMBER(FIND("?",A349)),ISNUMBER(FIND("~",A349)),ISNUMBER(FIND("*",B349)),ISNUMBER(FIND("?",B349)),ISNUMBER(FIND("~",B349))),"Перевірте код і відділ",IF(COUNTIF($A$7:$A$806,"="&amp;A349)&gt;1,"Код повторюється",IF(COUNTIFS('Налаштування'!$I$7:$I$18,"="&amp;B349,'Налаштування'!$J$7:$J$18,"Готово")&lt;&gt;1,"Перевірте відділ",IF(NOT(OR(C349="Тижневий",C349="Місячний")),"Оберіть тип",IF(OR(NOT(ISNUMBER(D349)),NOT(ISNUMBER(E349))),"Вкажіть дати",IF(OR(OR(D349&lt;1,D349&gt;2958465,D349&lt;&gt;INT(D349)),OR(E349&lt;1,E349&gt;2958465,E349&lt;&gt;INT(E349)),D349&gt;E349),"Перевірте дати",IF(OR('Налаштування'!$C$4&lt;&gt;"Готово",E349&lt;DATE('Налаштування'!$B$4,1,1),D349&gt;DATE('Налаштування'!$B$4,12,31)),"Перевірте рік",IF(OR(AND(C349="Тижневий",E349-D349&lt;&gt;6),AND(C349="Місячний",OR(YEAR(D349)&lt;&gt;'Налаштування'!$B$4,DAY(D349)&lt;&gt;1,E349&lt;&gt;DATE(YEAR(D349),MONTH(D349)+1,0)))),"Перевірте період",IF(COUNTIFS($B$7:$B$806,"="&amp;B349,$C$7:$C$806,C349,$D$7:$D$806,"&lt;="&amp;E349,$E$7:$E$806,"&gt;="&amp;D349)&gt;1,"Періоди перетинаються","Поля заповнені")))))))))))</x:f>
      </x:c>
      <x:c r="L349" s="11"/>
    </x:row>
    <x:row r="350" ht="40" customHeight="1">
      <x:c r="A350" s="11"/>
      <x:c r="B350" s="11"/>
      <x:c r="C350" s="11"/>
      <x:c r="D350" s="23"/>
      <x:c r="E350" s="23"/>
      <x:c r="F350" s="11"/>
      <x:c r="G350" s="11"/>
      <x:c r="H350" s="11"/>
      <x:c r="I350" s="11"/>
      <x:c r="J350" s="11"/>
      <x:c r="K350" s="12" t="str">
        <x:f>IF(COUNTA(A350:J350,L350)=0,"",IF(OR(OR(NOT(ISTEXT(A350)),LEN(TRIM(A350))=0),OR(NOT(ISTEXT(B350)),LEN(TRIM(B350))=0),OR(NOT(ISTEXT(F350)),LEN(TRIM(F350))=0),OR(NOT(ISTEXT(J350)),LEN(TRIM(J350))=0)),"Заповніть код, відділ, підсумок і роль",IF(OR(A350&lt;&gt;TRIM(A350),B350&lt;&gt;TRIM(B350),ISNUMBER(FIND("*",A350)),ISNUMBER(FIND("?",A350)),ISNUMBER(FIND("~",A350)),ISNUMBER(FIND("*",B350)),ISNUMBER(FIND("?",B350)),ISNUMBER(FIND("~",B350))),"Перевірте код і відділ",IF(COUNTIF($A$7:$A$806,"="&amp;A350)&gt;1,"Код повторюється",IF(COUNTIFS('Налаштування'!$I$7:$I$18,"="&amp;B350,'Налаштування'!$J$7:$J$18,"Готово")&lt;&gt;1,"Перевірте відділ",IF(NOT(OR(C350="Тижневий",C350="Місячний")),"Оберіть тип",IF(OR(NOT(ISNUMBER(D350)),NOT(ISNUMBER(E350))),"Вкажіть дати",IF(OR(OR(D350&lt;1,D350&gt;2958465,D350&lt;&gt;INT(D350)),OR(E350&lt;1,E350&gt;2958465,E350&lt;&gt;INT(E350)),D350&gt;E350),"Перевірте дати",IF(OR('Налаштування'!$C$4&lt;&gt;"Готово",E350&lt;DATE('Налаштування'!$B$4,1,1),D350&gt;DATE('Налаштування'!$B$4,12,31)),"Перевірте рік",IF(OR(AND(C350="Тижневий",E350-D350&lt;&gt;6),AND(C350="Місячний",OR(YEAR(D350)&lt;&gt;'Налаштування'!$B$4,DAY(D350)&lt;&gt;1,E350&lt;&gt;DATE(YEAR(D350),MONTH(D350)+1,0)))),"Перевірте період",IF(COUNTIFS($B$7:$B$806,"="&amp;B350,$C$7:$C$806,C350,$D$7:$D$806,"&lt;="&amp;E350,$E$7:$E$806,"&gt;="&amp;D350)&gt;1,"Періоди перетинаються","Поля заповнені")))))))))))</x:f>
      </x:c>
      <x:c r="L350" s="11"/>
    </x:row>
    <x:row r="351" ht="40" customHeight="1">
      <x:c r="A351" s="11"/>
      <x:c r="B351" s="11"/>
      <x:c r="C351" s="11"/>
      <x:c r="D351" s="23"/>
      <x:c r="E351" s="23"/>
      <x:c r="F351" s="11"/>
      <x:c r="G351" s="11"/>
      <x:c r="H351" s="11"/>
      <x:c r="I351" s="11"/>
      <x:c r="J351" s="11"/>
      <x:c r="K351" s="12" t="str">
        <x:f>IF(COUNTA(A351:J351,L351)=0,"",IF(OR(OR(NOT(ISTEXT(A351)),LEN(TRIM(A351))=0),OR(NOT(ISTEXT(B351)),LEN(TRIM(B351))=0),OR(NOT(ISTEXT(F351)),LEN(TRIM(F351))=0),OR(NOT(ISTEXT(J351)),LEN(TRIM(J351))=0)),"Заповніть код, відділ, підсумок і роль",IF(OR(A351&lt;&gt;TRIM(A351),B351&lt;&gt;TRIM(B351),ISNUMBER(FIND("*",A351)),ISNUMBER(FIND("?",A351)),ISNUMBER(FIND("~",A351)),ISNUMBER(FIND("*",B351)),ISNUMBER(FIND("?",B351)),ISNUMBER(FIND("~",B351))),"Перевірте код і відділ",IF(COUNTIF($A$7:$A$806,"="&amp;A351)&gt;1,"Код повторюється",IF(COUNTIFS('Налаштування'!$I$7:$I$18,"="&amp;B351,'Налаштування'!$J$7:$J$18,"Готово")&lt;&gt;1,"Перевірте відділ",IF(NOT(OR(C351="Тижневий",C351="Місячний")),"Оберіть тип",IF(OR(NOT(ISNUMBER(D351)),NOT(ISNUMBER(E351))),"Вкажіть дати",IF(OR(OR(D351&lt;1,D351&gt;2958465,D351&lt;&gt;INT(D351)),OR(E351&lt;1,E351&gt;2958465,E351&lt;&gt;INT(E351)),D351&gt;E351),"Перевірте дати",IF(OR('Налаштування'!$C$4&lt;&gt;"Готово",E351&lt;DATE('Налаштування'!$B$4,1,1),D351&gt;DATE('Налаштування'!$B$4,12,31)),"Перевірте рік",IF(OR(AND(C351="Тижневий",E351-D351&lt;&gt;6),AND(C351="Місячний",OR(YEAR(D351)&lt;&gt;'Налаштування'!$B$4,DAY(D351)&lt;&gt;1,E351&lt;&gt;DATE(YEAR(D351),MONTH(D351)+1,0)))),"Перевірте період",IF(COUNTIFS($B$7:$B$806,"="&amp;B351,$C$7:$C$806,C351,$D$7:$D$806,"&lt;="&amp;E351,$E$7:$E$806,"&gt;="&amp;D351)&gt;1,"Періоди перетинаються","Поля заповнені")))))))))))</x:f>
      </x:c>
      <x:c r="L351" s="11"/>
    </x:row>
    <x:row r="352" ht="40" customHeight="1">
      <x:c r="A352" s="11"/>
      <x:c r="B352" s="11"/>
      <x:c r="C352" s="11"/>
      <x:c r="D352" s="23"/>
      <x:c r="E352" s="23"/>
      <x:c r="F352" s="11"/>
      <x:c r="G352" s="11"/>
      <x:c r="H352" s="11"/>
      <x:c r="I352" s="11"/>
      <x:c r="J352" s="11"/>
      <x:c r="K352" s="12" t="str">
        <x:f>IF(COUNTA(A352:J352,L352)=0,"",IF(OR(OR(NOT(ISTEXT(A352)),LEN(TRIM(A352))=0),OR(NOT(ISTEXT(B352)),LEN(TRIM(B352))=0),OR(NOT(ISTEXT(F352)),LEN(TRIM(F352))=0),OR(NOT(ISTEXT(J352)),LEN(TRIM(J352))=0)),"Заповніть код, відділ, підсумок і роль",IF(OR(A352&lt;&gt;TRIM(A352),B352&lt;&gt;TRIM(B352),ISNUMBER(FIND("*",A352)),ISNUMBER(FIND("?",A352)),ISNUMBER(FIND("~",A352)),ISNUMBER(FIND("*",B352)),ISNUMBER(FIND("?",B352)),ISNUMBER(FIND("~",B352))),"Перевірте код і відділ",IF(COUNTIF($A$7:$A$806,"="&amp;A352)&gt;1,"Код повторюється",IF(COUNTIFS('Налаштування'!$I$7:$I$18,"="&amp;B352,'Налаштування'!$J$7:$J$18,"Готово")&lt;&gt;1,"Перевірте відділ",IF(NOT(OR(C352="Тижневий",C352="Місячний")),"Оберіть тип",IF(OR(NOT(ISNUMBER(D352)),NOT(ISNUMBER(E352))),"Вкажіть дати",IF(OR(OR(D352&lt;1,D352&gt;2958465,D352&lt;&gt;INT(D352)),OR(E352&lt;1,E352&gt;2958465,E352&lt;&gt;INT(E352)),D352&gt;E352),"Перевірте дати",IF(OR('Налаштування'!$C$4&lt;&gt;"Готово",E352&lt;DATE('Налаштування'!$B$4,1,1),D352&gt;DATE('Налаштування'!$B$4,12,31)),"Перевірте рік",IF(OR(AND(C352="Тижневий",E352-D352&lt;&gt;6),AND(C352="Місячний",OR(YEAR(D352)&lt;&gt;'Налаштування'!$B$4,DAY(D352)&lt;&gt;1,E352&lt;&gt;DATE(YEAR(D352),MONTH(D352)+1,0)))),"Перевірте період",IF(COUNTIFS($B$7:$B$806,"="&amp;B352,$C$7:$C$806,C352,$D$7:$D$806,"&lt;="&amp;E352,$E$7:$E$806,"&gt;="&amp;D352)&gt;1,"Періоди перетинаються","Поля заповнені")))))))))))</x:f>
      </x:c>
      <x:c r="L352" s="11"/>
    </x:row>
    <x:row r="353" ht="40" customHeight="1">
      <x:c r="A353" s="11"/>
      <x:c r="B353" s="11"/>
      <x:c r="C353" s="11"/>
      <x:c r="D353" s="23"/>
      <x:c r="E353" s="23"/>
      <x:c r="F353" s="11"/>
      <x:c r="G353" s="11"/>
      <x:c r="H353" s="11"/>
      <x:c r="I353" s="11"/>
      <x:c r="J353" s="11"/>
      <x:c r="K353" s="12" t="str">
        <x:f>IF(COUNTA(A353:J353,L353)=0,"",IF(OR(OR(NOT(ISTEXT(A353)),LEN(TRIM(A353))=0),OR(NOT(ISTEXT(B353)),LEN(TRIM(B353))=0),OR(NOT(ISTEXT(F353)),LEN(TRIM(F353))=0),OR(NOT(ISTEXT(J353)),LEN(TRIM(J353))=0)),"Заповніть код, відділ, підсумок і роль",IF(OR(A353&lt;&gt;TRIM(A353),B353&lt;&gt;TRIM(B353),ISNUMBER(FIND("*",A353)),ISNUMBER(FIND("?",A353)),ISNUMBER(FIND("~",A353)),ISNUMBER(FIND("*",B353)),ISNUMBER(FIND("?",B353)),ISNUMBER(FIND("~",B353))),"Перевірте код і відділ",IF(COUNTIF($A$7:$A$806,"="&amp;A353)&gt;1,"Код повторюється",IF(COUNTIFS('Налаштування'!$I$7:$I$18,"="&amp;B353,'Налаштування'!$J$7:$J$18,"Готово")&lt;&gt;1,"Перевірте відділ",IF(NOT(OR(C353="Тижневий",C353="Місячний")),"Оберіть тип",IF(OR(NOT(ISNUMBER(D353)),NOT(ISNUMBER(E353))),"Вкажіть дати",IF(OR(OR(D353&lt;1,D353&gt;2958465,D353&lt;&gt;INT(D353)),OR(E353&lt;1,E353&gt;2958465,E353&lt;&gt;INT(E353)),D353&gt;E353),"Перевірте дати",IF(OR('Налаштування'!$C$4&lt;&gt;"Готово",E353&lt;DATE('Налаштування'!$B$4,1,1),D353&gt;DATE('Налаштування'!$B$4,12,31)),"Перевірте рік",IF(OR(AND(C353="Тижневий",E353-D353&lt;&gt;6),AND(C353="Місячний",OR(YEAR(D353)&lt;&gt;'Налаштування'!$B$4,DAY(D353)&lt;&gt;1,E353&lt;&gt;DATE(YEAR(D353),MONTH(D353)+1,0)))),"Перевірте період",IF(COUNTIFS($B$7:$B$806,"="&amp;B353,$C$7:$C$806,C353,$D$7:$D$806,"&lt;="&amp;E353,$E$7:$E$806,"&gt;="&amp;D353)&gt;1,"Періоди перетинаються","Поля заповнені")))))))))))</x:f>
      </x:c>
      <x:c r="L353" s="11"/>
    </x:row>
    <x:row r="354" ht="40" customHeight="1">
      <x:c r="A354" s="11"/>
      <x:c r="B354" s="11"/>
      <x:c r="C354" s="11"/>
      <x:c r="D354" s="23"/>
      <x:c r="E354" s="23"/>
      <x:c r="F354" s="11"/>
      <x:c r="G354" s="11"/>
      <x:c r="H354" s="11"/>
      <x:c r="I354" s="11"/>
      <x:c r="J354" s="11"/>
      <x:c r="K354" s="12" t="str">
        <x:f>IF(COUNTA(A354:J354,L354)=0,"",IF(OR(OR(NOT(ISTEXT(A354)),LEN(TRIM(A354))=0),OR(NOT(ISTEXT(B354)),LEN(TRIM(B354))=0),OR(NOT(ISTEXT(F354)),LEN(TRIM(F354))=0),OR(NOT(ISTEXT(J354)),LEN(TRIM(J354))=0)),"Заповніть код, відділ, підсумок і роль",IF(OR(A354&lt;&gt;TRIM(A354),B354&lt;&gt;TRIM(B354),ISNUMBER(FIND("*",A354)),ISNUMBER(FIND("?",A354)),ISNUMBER(FIND("~",A354)),ISNUMBER(FIND("*",B354)),ISNUMBER(FIND("?",B354)),ISNUMBER(FIND("~",B354))),"Перевірте код і відділ",IF(COUNTIF($A$7:$A$806,"="&amp;A354)&gt;1,"Код повторюється",IF(COUNTIFS('Налаштування'!$I$7:$I$18,"="&amp;B354,'Налаштування'!$J$7:$J$18,"Готово")&lt;&gt;1,"Перевірте відділ",IF(NOT(OR(C354="Тижневий",C354="Місячний")),"Оберіть тип",IF(OR(NOT(ISNUMBER(D354)),NOT(ISNUMBER(E354))),"Вкажіть дати",IF(OR(OR(D354&lt;1,D354&gt;2958465,D354&lt;&gt;INT(D354)),OR(E354&lt;1,E354&gt;2958465,E354&lt;&gt;INT(E354)),D354&gt;E354),"Перевірте дати",IF(OR('Налаштування'!$C$4&lt;&gt;"Готово",E354&lt;DATE('Налаштування'!$B$4,1,1),D354&gt;DATE('Налаштування'!$B$4,12,31)),"Перевірте рік",IF(OR(AND(C354="Тижневий",E354-D354&lt;&gt;6),AND(C354="Місячний",OR(YEAR(D354)&lt;&gt;'Налаштування'!$B$4,DAY(D354)&lt;&gt;1,E354&lt;&gt;DATE(YEAR(D354),MONTH(D354)+1,0)))),"Перевірте період",IF(COUNTIFS($B$7:$B$806,"="&amp;B354,$C$7:$C$806,C354,$D$7:$D$806,"&lt;="&amp;E354,$E$7:$E$806,"&gt;="&amp;D354)&gt;1,"Періоди перетинаються","Поля заповнені")))))))))))</x:f>
      </x:c>
      <x:c r="L354" s="11"/>
    </x:row>
    <x:row r="355" ht="40" customHeight="1">
      <x:c r="A355" s="11"/>
      <x:c r="B355" s="11"/>
      <x:c r="C355" s="11"/>
      <x:c r="D355" s="23"/>
      <x:c r="E355" s="23"/>
      <x:c r="F355" s="11"/>
      <x:c r="G355" s="11"/>
      <x:c r="H355" s="11"/>
      <x:c r="I355" s="11"/>
      <x:c r="J355" s="11"/>
      <x:c r="K355" s="12" t="str">
        <x:f>IF(COUNTA(A355:J355,L355)=0,"",IF(OR(OR(NOT(ISTEXT(A355)),LEN(TRIM(A355))=0),OR(NOT(ISTEXT(B355)),LEN(TRIM(B355))=0),OR(NOT(ISTEXT(F355)),LEN(TRIM(F355))=0),OR(NOT(ISTEXT(J355)),LEN(TRIM(J355))=0)),"Заповніть код, відділ, підсумок і роль",IF(OR(A355&lt;&gt;TRIM(A355),B355&lt;&gt;TRIM(B355),ISNUMBER(FIND("*",A355)),ISNUMBER(FIND("?",A355)),ISNUMBER(FIND("~",A355)),ISNUMBER(FIND("*",B355)),ISNUMBER(FIND("?",B355)),ISNUMBER(FIND("~",B355))),"Перевірте код і відділ",IF(COUNTIF($A$7:$A$806,"="&amp;A355)&gt;1,"Код повторюється",IF(COUNTIFS('Налаштування'!$I$7:$I$18,"="&amp;B355,'Налаштування'!$J$7:$J$18,"Готово")&lt;&gt;1,"Перевірте відділ",IF(NOT(OR(C355="Тижневий",C355="Місячний")),"Оберіть тип",IF(OR(NOT(ISNUMBER(D355)),NOT(ISNUMBER(E355))),"Вкажіть дати",IF(OR(OR(D355&lt;1,D355&gt;2958465,D355&lt;&gt;INT(D355)),OR(E355&lt;1,E355&gt;2958465,E355&lt;&gt;INT(E355)),D355&gt;E355),"Перевірте дати",IF(OR('Налаштування'!$C$4&lt;&gt;"Готово",E355&lt;DATE('Налаштування'!$B$4,1,1),D355&gt;DATE('Налаштування'!$B$4,12,31)),"Перевірте рік",IF(OR(AND(C355="Тижневий",E355-D355&lt;&gt;6),AND(C355="Місячний",OR(YEAR(D355)&lt;&gt;'Налаштування'!$B$4,DAY(D355)&lt;&gt;1,E355&lt;&gt;DATE(YEAR(D355),MONTH(D355)+1,0)))),"Перевірте період",IF(COUNTIFS($B$7:$B$806,"="&amp;B355,$C$7:$C$806,C355,$D$7:$D$806,"&lt;="&amp;E355,$E$7:$E$806,"&gt;="&amp;D355)&gt;1,"Періоди перетинаються","Поля заповнені")))))))))))</x:f>
      </x:c>
      <x:c r="L355" s="11"/>
    </x:row>
    <x:row r="356" ht="40" customHeight="1">
      <x:c r="A356" s="11"/>
      <x:c r="B356" s="11"/>
      <x:c r="C356" s="11"/>
      <x:c r="D356" s="23"/>
      <x:c r="E356" s="23"/>
      <x:c r="F356" s="11"/>
      <x:c r="G356" s="11"/>
      <x:c r="H356" s="11"/>
      <x:c r="I356" s="11"/>
      <x:c r="J356" s="11"/>
      <x:c r="K356" s="12" t="str">
        <x:f>IF(COUNTA(A356:J356,L356)=0,"",IF(OR(OR(NOT(ISTEXT(A356)),LEN(TRIM(A356))=0),OR(NOT(ISTEXT(B356)),LEN(TRIM(B356))=0),OR(NOT(ISTEXT(F356)),LEN(TRIM(F356))=0),OR(NOT(ISTEXT(J356)),LEN(TRIM(J356))=0)),"Заповніть код, відділ, підсумок і роль",IF(OR(A356&lt;&gt;TRIM(A356),B356&lt;&gt;TRIM(B356),ISNUMBER(FIND("*",A356)),ISNUMBER(FIND("?",A356)),ISNUMBER(FIND("~",A356)),ISNUMBER(FIND("*",B356)),ISNUMBER(FIND("?",B356)),ISNUMBER(FIND("~",B356))),"Перевірте код і відділ",IF(COUNTIF($A$7:$A$806,"="&amp;A356)&gt;1,"Код повторюється",IF(COUNTIFS('Налаштування'!$I$7:$I$18,"="&amp;B356,'Налаштування'!$J$7:$J$18,"Готово")&lt;&gt;1,"Перевірте відділ",IF(NOT(OR(C356="Тижневий",C356="Місячний")),"Оберіть тип",IF(OR(NOT(ISNUMBER(D356)),NOT(ISNUMBER(E356))),"Вкажіть дати",IF(OR(OR(D356&lt;1,D356&gt;2958465,D356&lt;&gt;INT(D356)),OR(E356&lt;1,E356&gt;2958465,E356&lt;&gt;INT(E356)),D356&gt;E356),"Перевірте дати",IF(OR('Налаштування'!$C$4&lt;&gt;"Готово",E356&lt;DATE('Налаштування'!$B$4,1,1),D356&gt;DATE('Налаштування'!$B$4,12,31)),"Перевірте рік",IF(OR(AND(C356="Тижневий",E356-D356&lt;&gt;6),AND(C356="Місячний",OR(YEAR(D356)&lt;&gt;'Налаштування'!$B$4,DAY(D356)&lt;&gt;1,E356&lt;&gt;DATE(YEAR(D356),MONTH(D356)+1,0)))),"Перевірте період",IF(COUNTIFS($B$7:$B$806,"="&amp;B356,$C$7:$C$806,C356,$D$7:$D$806,"&lt;="&amp;E356,$E$7:$E$806,"&gt;="&amp;D356)&gt;1,"Періоди перетинаються","Поля заповнені")))))))))))</x:f>
      </x:c>
      <x:c r="L356" s="11"/>
    </x:row>
    <x:row r="357" ht="40" customHeight="1">
      <x:c r="A357" s="11"/>
      <x:c r="B357" s="11"/>
      <x:c r="C357" s="11"/>
      <x:c r="D357" s="23"/>
      <x:c r="E357" s="23"/>
      <x:c r="F357" s="11"/>
      <x:c r="G357" s="11"/>
      <x:c r="H357" s="11"/>
      <x:c r="I357" s="11"/>
      <x:c r="J357" s="11"/>
      <x:c r="K357" s="12" t="str">
        <x:f>IF(COUNTA(A357:J357,L357)=0,"",IF(OR(OR(NOT(ISTEXT(A357)),LEN(TRIM(A357))=0),OR(NOT(ISTEXT(B357)),LEN(TRIM(B357))=0),OR(NOT(ISTEXT(F357)),LEN(TRIM(F357))=0),OR(NOT(ISTEXT(J357)),LEN(TRIM(J357))=0)),"Заповніть код, відділ, підсумок і роль",IF(OR(A357&lt;&gt;TRIM(A357),B357&lt;&gt;TRIM(B357),ISNUMBER(FIND("*",A357)),ISNUMBER(FIND("?",A357)),ISNUMBER(FIND("~",A357)),ISNUMBER(FIND("*",B357)),ISNUMBER(FIND("?",B357)),ISNUMBER(FIND("~",B357))),"Перевірте код і відділ",IF(COUNTIF($A$7:$A$806,"="&amp;A357)&gt;1,"Код повторюється",IF(COUNTIFS('Налаштування'!$I$7:$I$18,"="&amp;B357,'Налаштування'!$J$7:$J$18,"Готово")&lt;&gt;1,"Перевірте відділ",IF(NOT(OR(C357="Тижневий",C357="Місячний")),"Оберіть тип",IF(OR(NOT(ISNUMBER(D357)),NOT(ISNUMBER(E357))),"Вкажіть дати",IF(OR(OR(D357&lt;1,D357&gt;2958465,D357&lt;&gt;INT(D357)),OR(E357&lt;1,E357&gt;2958465,E357&lt;&gt;INT(E357)),D357&gt;E357),"Перевірте дати",IF(OR('Налаштування'!$C$4&lt;&gt;"Готово",E357&lt;DATE('Налаштування'!$B$4,1,1),D357&gt;DATE('Налаштування'!$B$4,12,31)),"Перевірте рік",IF(OR(AND(C357="Тижневий",E357-D357&lt;&gt;6),AND(C357="Місячний",OR(YEAR(D357)&lt;&gt;'Налаштування'!$B$4,DAY(D357)&lt;&gt;1,E357&lt;&gt;DATE(YEAR(D357),MONTH(D357)+1,0)))),"Перевірте період",IF(COUNTIFS($B$7:$B$806,"="&amp;B357,$C$7:$C$806,C357,$D$7:$D$806,"&lt;="&amp;E357,$E$7:$E$806,"&gt;="&amp;D357)&gt;1,"Періоди перетинаються","Поля заповнені")))))))))))</x:f>
      </x:c>
      <x:c r="L357" s="11"/>
    </x:row>
    <x:row r="358" ht="40" customHeight="1">
      <x:c r="A358" s="11"/>
      <x:c r="B358" s="11"/>
      <x:c r="C358" s="11"/>
      <x:c r="D358" s="23"/>
      <x:c r="E358" s="23"/>
      <x:c r="F358" s="11"/>
      <x:c r="G358" s="11"/>
      <x:c r="H358" s="11"/>
      <x:c r="I358" s="11"/>
      <x:c r="J358" s="11"/>
      <x:c r="K358" s="12" t="str">
        <x:f>IF(COUNTA(A358:J358,L358)=0,"",IF(OR(OR(NOT(ISTEXT(A358)),LEN(TRIM(A358))=0),OR(NOT(ISTEXT(B358)),LEN(TRIM(B358))=0),OR(NOT(ISTEXT(F358)),LEN(TRIM(F358))=0),OR(NOT(ISTEXT(J358)),LEN(TRIM(J358))=0)),"Заповніть код, відділ, підсумок і роль",IF(OR(A358&lt;&gt;TRIM(A358),B358&lt;&gt;TRIM(B358),ISNUMBER(FIND("*",A358)),ISNUMBER(FIND("?",A358)),ISNUMBER(FIND("~",A358)),ISNUMBER(FIND("*",B358)),ISNUMBER(FIND("?",B358)),ISNUMBER(FIND("~",B358))),"Перевірте код і відділ",IF(COUNTIF($A$7:$A$806,"="&amp;A358)&gt;1,"Код повторюється",IF(COUNTIFS('Налаштування'!$I$7:$I$18,"="&amp;B358,'Налаштування'!$J$7:$J$18,"Готово")&lt;&gt;1,"Перевірте відділ",IF(NOT(OR(C358="Тижневий",C358="Місячний")),"Оберіть тип",IF(OR(NOT(ISNUMBER(D358)),NOT(ISNUMBER(E358))),"Вкажіть дати",IF(OR(OR(D358&lt;1,D358&gt;2958465,D358&lt;&gt;INT(D358)),OR(E358&lt;1,E358&gt;2958465,E358&lt;&gt;INT(E358)),D358&gt;E358),"Перевірте дати",IF(OR('Налаштування'!$C$4&lt;&gt;"Готово",E358&lt;DATE('Налаштування'!$B$4,1,1),D358&gt;DATE('Налаштування'!$B$4,12,31)),"Перевірте рік",IF(OR(AND(C358="Тижневий",E358-D358&lt;&gt;6),AND(C358="Місячний",OR(YEAR(D358)&lt;&gt;'Налаштування'!$B$4,DAY(D358)&lt;&gt;1,E358&lt;&gt;DATE(YEAR(D358),MONTH(D358)+1,0)))),"Перевірте період",IF(COUNTIFS($B$7:$B$806,"="&amp;B358,$C$7:$C$806,C358,$D$7:$D$806,"&lt;="&amp;E358,$E$7:$E$806,"&gt;="&amp;D358)&gt;1,"Періоди перетинаються","Поля заповнені")))))))))))</x:f>
      </x:c>
      <x:c r="L358" s="11"/>
    </x:row>
    <x:row r="359" ht="40" customHeight="1">
      <x:c r="A359" s="11"/>
      <x:c r="B359" s="11"/>
      <x:c r="C359" s="11"/>
      <x:c r="D359" s="23"/>
      <x:c r="E359" s="23"/>
      <x:c r="F359" s="11"/>
      <x:c r="G359" s="11"/>
      <x:c r="H359" s="11"/>
      <x:c r="I359" s="11"/>
      <x:c r="J359" s="11"/>
      <x:c r="K359" s="12" t="str">
        <x:f>IF(COUNTA(A359:J359,L359)=0,"",IF(OR(OR(NOT(ISTEXT(A359)),LEN(TRIM(A359))=0),OR(NOT(ISTEXT(B359)),LEN(TRIM(B359))=0),OR(NOT(ISTEXT(F359)),LEN(TRIM(F359))=0),OR(NOT(ISTEXT(J359)),LEN(TRIM(J359))=0)),"Заповніть код, відділ, підсумок і роль",IF(OR(A359&lt;&gt;TRIM(A359),B359&lt;&gt;TRIM(B359),ISNUMBER(FIND("*",A359)),ISNUMBER(FIND("?",A359)),ISNUMBER(FIND("~",A359)),ISNUMBER(FIND("*",B359)),ISNUMBER(FIND("?",B359)),ISNUMBER(FIND("~",B359))),"Перевірте код і відділ",IF(COUNTIF($A$7:$A$806,"="&amp;A359)&gt;1,"Код повторюється",IF(COUNTIFS('Налаштування'!$I$7:$I$18,"="&amp;B359,'Налаштування'!$J$7:$J$18,"Готово")&lt;&gt;1,"Перевірте відділ",IF(NOT(OR(C359="Тижневий",C359="Місячний")),"Оберіть тип",IF(OR(NOT(ISNUMBER(D359)),NOT(ISNUMBER(E359))),"Вкажіть дати",IF(OR(OR(D359&lt;1,D359&gt;2958465,D359&lt;&gt;INT(D359)),OR(E359&lt;1,E359&gt;2958465,E359&lt;&gt;INT(E359)),D359&gt;E359),"Перевірте дати",IF(OR('Налаштування'!$C$4&lt;&gt;"Готово",E359&lt;DATE('Налаштування'!$B$4,1,1),D359&gt;DATE('Налаштування'!$B$4,12,31)),"Перевірте рік",IF(OR(AND(C359="Тижневий",E359-D359&lt;&gt;6),AND(C359="Місячний",OR(YEAR(D359)&lt;&gt;'Налаштування'!$B$4,DAY(D359)&lt;&gt;1,E359&lt;&gt;DATE(YEAR(D359),MONTH(D359)+1,0)))),"Перевірте період",IF(COUNTIFS($B$7:$B$806,"="&amp;B359,$C$7:$C$806,C359,$D$7:$D$806,"&lt;="&amp;E359,$E$7:$E$806,"&gt;="&amp;D359)&gt;1,"Періоди перетинаються","Поля заповнені")))))))))))</x:f>
      </x:c>
      <x:c r="L359" s="11"/>
    </x:row>
    <x:row r="360" ht="40" customHeight="1">
      <x:c r="A360" s="11"/>
      <x:c r="B360" s="11"/>
      <x:c r="C360" s="11"/>
      <x:c r="D360" s="23"/>
      <x:c r="E360" s="23"/>
      <x:c r="F360" s="11"/>
      <x:c r="G360" s="11"/>
      <x:c r="H360" s="11"/>
      <x:c r="I360" s="11"/>
      <x:c r="J360" s="11"/>
      <x:c r="K360" s="12" t="str">
        <x:f>IF(COUNTA(A360:J360,L360)=0,"",IF(OR(OR(NOT(ISTEXT(A360)),LEN(TRIM(A360))=0),OR(NOT(ISTEXT(B360)),LEN(TRIM(B360))=0),OR(NOT(ISTEXT(F360)),LEN(TRIM(F360))=0),OR(NOT(ISTEXT(J360)),LEN(TRIM(J360))=0)),"Заповніть код, відділ, підсумок і роль",IF(OR(A360&lt;&gt;TRIM(A360),B360&lt;&gt;TRIM(B360),ISNUMBER(FIND("*",A360)),ISNUMBER(FIND("?",A360)),ISNUMBER(FIND("~",A360)),ISNUMBER(FIND("*",B360)),ISNUMBER(FIND("?",B360)),ISNUMBER(FIND("~",B360))),"Перевірте код і відділ",IF(COUNTIF($A$7:$A$806,"="&amp;A360)&gt;1,"Код повторюється",IF(COUNTIFS('Налаштування'!$I$7:$I$18,"="&amp;B360,'Налаштування'!$J$7:$J$18,"Готово")&lt;&gt;1,"Перевірте відділ",IF(NOT(OR(C360="Тижневий",C360="Місячний")),"Оберіть тип",IF(OR(NOT(ISNUMBER(D360)),NOT(ISNUMBER(E360))),"Вкажіть дати",IF(OR(OR(D360&lt;1,D360&gt;2958465,D360&lt;&gt;INT(D360)),OR(E360&lt;1,E360&gt;2958465,E360&lt;&gt;INT(E360)),D360&gt;E360),"Перевірте дати",IF(OR('Налаштування'!$C$4&lt;&gt;"Готово",E360&lt;DATE('Налаштування'!$B$4,1,1),D360&gt;DATE('Налаштування'!$B$4,12,31)),"Перевірте рік",IF(OR(AND(C360="Тижневий",E360-D360&lt;&gt;6),AND(C360="Місячний",OR(YEAR(D360)&lt;&gt;'Налаштування'!$B$4,DAY(D360)&lt;&gt;1,E360&lt;&gt;DATE(YEAR(D360),MONTH(D360)+1,0)))),"Перевірте період",IF(COUNTIFS($B$7:$B$806,"="&amp;B360,$C$7:$C$806,C360,$D$7:$D$806,"&lt;="&amp;E360,$E$7:$E$806,"&gt;="&amp;D360)&gt;1,"Періоди перетинаються","Поля заповнені")))))))))))</x:f>
      </x:c>
      <x:c r="L360" s="11"/>
    </x:row>
    <x:row r="361" ht="40" customHeight="1">
      <x:c r="A361" s="11"/>
      <x:c r="B361" s="11"/>
      <x:c r="C361" s="11"/>
      <x:c r="D361" s="23"/>
      <x:c r="E361" s="23"/>
      <x:c r="F361" s="11"/>
      <x:c r="G361" s="11"/>
      <x:c r="H361" s="11"/>
      <x:c r="I361" s="11"/>
      <x:c r="J361" s="11"/>
      <x:c r="K361" s="12" t="str">
        <x:f>IF(COUNTA(A361:J361,L361)=0,"",IF(OR(OR(NOT(ISTEXT(A361)),LEN(TRIM(A361))=0),OR(NOT(ISTEXT(B361)),LEN(TRIM(B361))=0),OR(NOT(ISTEXT(F361)),LEN(TRIM(F361))=0),OR(NOT(ISTEXT(J361)),LEN(TRIM(J361))=0)),"Заповніть код, відділ, підсумок і роль",IF(OR(A361&lt;&gt;TRIM(A361),B361&lt;&gt;TRIM(B361),ISNUMBER(FIND("*",A361)),ISNUMBER(FIND("?",A361)),ISNUMBER(FIND("~",A361)),ISNUMBER(FIND("*",B361)),ISNUMBER(FIND("?",B361)),ISNUMBER(FIND("~",B361))),"Перевірте код і відділ",IF(COUNTIF($A$7:$A$806,"="&amp;A361)&gt;1,"Код повторюється",IF(COUNTIFS('Налаштування'!$I$7:$I$18,"="&amp;B361,'Налаштування'!$J$7:$J$18,"Готово")&lt;&gt;1,"Перевірте відділ",IF(NOT(OR(C361="Тижневий",C361="Місячний")),"Оберіть тип",IF(OR(NOT(ISNUMBER(D361)),NOT(ISNUMBER(E361))),"Вкажіть дати",IF(OR(OR(D361&lt;1,D361&gt;2958465,D361&lt;&gt;INT(D361)),OR(E361&lt;1,E361&gt;2958465,E361&lt;&gt;INT(E361)),D361&gt;E361),"Перевірте дати",IF(OR('Налаштування'!$C$4&lt;&gt;"Готово",E361&lt;DATE('Налаштування'!$B$4,1,1),D361&gt;DATE('Налаштування'!$B$4,12,31)),"Перевірте рік",IF(OR(AND(C361="Тижневий",E361-D361&lt;&gt;6),AND(C361="Місячний",OR(YEAR(D361)&lt;&gt;'Налаштування'!$B$4,DAY(D361)&lt;&gt;1,E361&lt;&gt;DATE(YEAR(D361),MONTH(D361)+1,0)))),"Перевірте період",IF(COUNTIFS($B$7:$B$806,"="&amp;B361,$C$7:$C$806,C361,$D$7:$D$806,"&lt;="&amp;E361,$E$7:$E$806,"&gt;="&amp;D361)&gt;1,"Періоди перетинаються","Поля заповнені")))))))))))</x:f>
      </x:c>
      <x:c r="L361" s="11"/>
    </x:row>
    <x:row r="362" ht="40" customHeight="1">
      <x:c r="A362" s="11"/>
      <x:c r="B362" s="11"/>
      <x:c r="C362" s="11"/>
      <x:c r="D362" s="23"/>
      <x:c r="E362" s="23"/>
      <x:c r="F362" s="11"/>
      <x:c r="G362" s="11"/>
      <x:c r="H362" s="11"/>
      <x:c r="I362" s="11"/>
      <x:c r="J362" s="11"/>
      <x:c r="K362" s="12" t="str">
        <x:f>IF(COUNTA(A362:J362,L362)=0,"",IF(OR(OR(NOT(ISTEXT(A362)),LEN(TRIM(A362))=0),OR(NOT(ISTEXT(B362)),LEN(TRIM(B362))=0),OR(NOT(ISTEXT(F362)),LEN(TRIM(F362))=0),OR(NOT(ISTEXT(J362)),LEN(TRIM(J362))=0)),"Заповніть код, відділ, підсумок і роль",IF(OR(A362&lt;&gt;TRIM(A362),B362&lt;&gt;TRIM(B362),ISNUMBER(FIND("*",A362)),ISNUMBER(FIND("?",A362)),ISNUMBER(FIND("~",A362)),ISNUMBER(FIND("*",B362)),ISNUMBER(FIND("?",B362)),ISNUMBER(FIND("~",B362))),"Перевірте код і відділ",IF(COUNTIF($A$7:$A$806,"="&amp;A362)&gt;1,"Код повторюється",IF(COUNTIFS('Налаштування'!$I$7:$I$18,"="&amp;B362,'Налаштування'!$J$7:$J$18,"Готово")&lt;&gt;1,"Перевірте відділ",IF(NOT(OR(C362="Тижневий",C362="Місячний")),"Оберіть тип",IF(OR(NOT(ISNUMBER(D362)),NOT(ISNUMBER(E362))),"Вкажіть дати",IF(OR(OR(D362&lt;1,D362&gt;2958465,D362&lt;&gt;INT(D362)),OR(E362&lt;1,E362&gt;2958465,E362&lt;&gt;INT(E362)),D362&gt;E362),"Перевірте дати",IF(OR('Налаштування'!$C$4&lt;&gt;"Готово",E362&lt;DATE('Налаштування'!$B$4,1,1),D362&gt;DATE('Налаштування'!$B$4,12,31)),"Перевірте рік",IF(OR(AND(C362="Тижневий",E362-D362&lt;&gt;6),AND(C362="Місячний",OR(YEAR(D362)&lt;&gt;'Налаштування'!$B$4,DAY(D362)&lt;&gt;1,E362&lt;&gt;DATE(YEAR(D362),MONTH(D362)+1,0)))),"Перевірте період",IF(COUNTIFS($B$7:$B$806,"="&amp;B362,$C$7:$C$806,C362,$D$7:$D$806,"&lt;="&amp;E362,$E$7:$E$806,"&gt;="&amp;D362)&gt;1,"Періоди перетинаються","Поля заповнені")))))))))))</x:f>
      </x:c>
      <x:c r="L362" s="11"/>
    </x:row>
    <x:row r="363" ht="40" customHeight="1">
      <x:c r="A363" s="11"/>
      <x:c r="B363" s="11"/>
      <x:c r="C363" s="11"/>
      <x:c r="D363" s="23"/>
      <x:c r="E363" s="23"/>
      <x:c r="F363" s="11"/>
      <x:c r="G363" s="11"/>
      <x:c r="H363" s="11"/>
      <x:c r="I363" s="11"/>
      <x:c r="J363" s="11"/>
      <x:c r="K363" s="12" t="str">
        <x:f>IF(COUNTA(A363:J363,L363)=0,"",IF(OR(OR(NOT(ISTEXT(A363)),LEN(TRIM(A363))=0),OR(NOT(ISTEXT(B363)),LEN(TRIM(B363))=0),OR(NOT(ISTEXT(F363)),LEN(TRIM(F363))=0),OR(NOT(ISTEXT(J363)),LEN(TRIM(J363))=0)),"Заповніть код, відділ, підсумок і роль",IF(OR(A363&lt;&gt;TRIM(A363),B363&lt;&gt;TRIM(B363),ISNUMBER(FIND("*",A363)),ISNUMBER(FIND("?",A363)),ISNUMBER(FIND("~",A363)),ISNUMBER(FIND("*",B363)),ISNUMBER(FIND("?",B363)),ISNUMBER(FIND("~",B363))),"Перевірте код і відділ",IF(COUNTIF($A$7:$A$806,"="&amp;A363)&gt;1,"Код повторюється",IF(COUNTIFS('Налаштування'!$I$7:$I$18,"="&amp;B363,'Налаштування'!$J$7:$J$18,"Готово")&lt;&gt;1,"Перевірте відділ",IF(NOT(OR(C363="Тижневий",C363="Місячний")),"Оберіть тип",IF(OR(NOT(ISNUMBER(D363)),NOT(ISNUMBER(E363))),"Вкажіть дати",IF(OR(OR(D363&lt;1,D363&gt;2958465,D363&lt;&gt;INT(D363)),OR(E363&lt;1,E363&gt;2958465,E363&lt;&gt;INT(E363)),D363&gt;E363),"Перевірте дати",IF(OR('Налаштування'!$C$4&lt;&gt;"Готово",E363&lt;DATE('Налаштування'!$B$4,1,1),D363&gt;DATE('Налаштування'!$B$4,12,31)),"Перевірте рік",IF(OR(AND(C363="Тижневий",E363-D363&lt;&gt;6),AND(C363="Місячний",OR(YEAR(D363)&lt;&gt;'Налаштування'!$B$4,DAY(D363)&lt;&gt;1,E363&lt;&gt;DATE(YEAR(D363),MONTH(D363)+1,0)))),"Перевірте період",IF(COUNTIFS($B$7:$B$806,"="&amp;B363,$C$7:$C$806,C363,$D$7:$D$806,"&lt;="&amp;E363,$E$7:$E$806,"&gt;="&amp;D363)&gt;1,"Періоди перетинаються","Поля заповнені")))))))))))</x:f>
      </x:c>
      <x:c r="L363" s="11"/>
    </x:row>
    <x:row r="364" ht="40" customHeight="1">
      <x:c r="A364" s="11"/>
      <x:c r="B364" s="11"/>
      <x:c r="C364" s="11"/>
      <x:c r="D364" s="23"/>
      <x:c r="E364" s="23"/>
      <x:c r="F364" s="11"/>
      <x:c r="G364" s="11"/>
      <x:c r="H364" s="11"/>
      <x:c r="I364" s="11"/>
      <x:c r="J364" s="11"/>
      <x:c r="K364" s="12" t="str">
        <x:f>IF(COUNTA(A364:J364,L364)=0,"",IF(OR(OR(NOT(ISTEXT(A364)),LEN(TRIM(A364))=0),OR(NOT(ISTEXT(B364)),LEN(TRIM(B364))=0),OR(NOT(ISTEXT(F364)),LEN(TRIM(F364))=0),OR(NOT(ISTEXT(J364)),LEN(TRIM(J364))=0)),"Заповніть код, відділ, підсумок і роль",IF(OR(A364&lt;&gt;TRIM(A364),B364&lt;&gt;TRIM(B364),ISNUMBER(FIND("*",A364)),ISNUMBER(FIND("?",A364)),ISNUMBER(FIND("~",A364)),ISNUMBER(FIND("*",B364)),ISNUMBER(FIND("?",B364)),ISNUMBER(FIND("~",B364))),"Перевірте код і відділ",IF(COUNTIF($A$7:$A$806,"="&amp;A364)&gt;1,"Код повторюється",IF(COUNTIFS('Налаштування'!$I$7:$I$18,"="&amp;B364,'Налаштування'!$J$7:$J$18,"Готово")&lt;&gt;1,"Перевірте відділ",IF(NOT(OR(C364="Тижневий",C364="Місячний")),"Оберіть тип",IF(OR(NOT(ISNUMBER(D364)),NOT(ISNUMBER(E364))),"Вкажіть дати",IF(OR(OR(D364&lt;1,D364&gt;2958465,D364&lt;&gt;INT(D364)),OR(E364&lt;1,E364&gt;2958465,E364&lt;&gt;INT(E364)),D364&gt;E364),"Перевірте дати",IF(OR('Налаштування'!$C$4&lt;&gt;"Готово",E364&lt;DATE('Налаштування'!$B$4,1,1),D364&gt;DATE('Налаштування'!$B$4,12,31)),"Перевірте рік",IF(OR(AND(C364="Тижневий",E364-D364&lt;&gt;6),AND(C364="Місячний",OR(YEAR(D364)&lt;&gt;'Налаштування'!$B$4,DAY(D364)&lt;&gt;1,E364&lt;&gt;DATE(YEAR(D364),MONTH(D364)+1,0)))),"Перевірте період",IF(COUNTIFS($B$7:$B$806,"="&amp;B364,$C$7:$C$806,C364,$D$7:$D$806,"&lt;="&amp;E364,$E$7:$E$806,"&gt;="&amp;D364)&gt;1,"Періоди перетинаються","Поля заповнені")))))))))))</x:f>
      </x:c>
      <x:c r="L364" s="11"/>
    </x:row>
    <x:row r="365" ht="40" customHeight="1">
      <x:c r="A365" s="11"/>
      <x:c r="B365" s="11"/>
      <x:c r="C365" s="11"/>
      <x:c r="D365" s="23"/>
      <x:c r="E365" s="23"/>
      <x:c r="F365" s="11"/>
      <x:c r="G365" s="11"/>
      <x:c r="H365" s="11"/>
      <x:c r="I365" s="11"/>
      <x:c r="J365" s="11"/>
      <x:c r="K365" s="12" t="str">
        <x:f>IF(COUNTA(A365:J365,L365)=0,"",IF(OR(OR(NOT(ISTEXT(A365)),LEN(TRIM(A365))=0),OR(NOT(ISTEXT(B365)),LEN(TRIM(B365))=0),OR(NOT(ISTEXT(F365)),LEN(TRIM(F365))=0),OR(NOT(ISTEXT(J365)),LEN(TRIM(J365))=0)),"Заповніть код, відділ, підсумок і роль",IF(OR(A365&lt;&gt;TRIM(A365),B365&lt;&gt;TRIM(B365),ISNUMBER(FIND("*",A365)),ISNUMBER(FIND("?",A365)),ISNUMBER(FIND("~",A365)),ISNUMBER(FIND("*",B365)),ISNUMBER(FIND("?",B365)),ISNUMBER(FIND("~",B365))),"Перевірте код і відділ",IF(COUNTIF($A$7:$A$806,"="&amp;A365)&gt;1,"Код повторюється",IF(COUNTIFS('Налаштування'!$I$7:$I$18,"="&amp;B365,'Налаштування'!$J$7:$J$18,"Готово")&lt;&gt;1,"Перевірте відділ",IF(NOT(OR(C365="Тижневий",C365="Місячний")),"Оберіть тип",IF(OR(NOT(ISNUMBER(D365)),NOT(ISNUMBER(E365))),"Вкажіть дати",IF(OR(OR(D365&lt;1,D365&gt;2958465,D365&lt;&gt;INT(D365)),OR(E365&lt;1,E365&gt;2958465,E365&lt;&gt;INT(E365)),D365&gt;E365),"Перевірте дати",IF(OR('Налаштування'!$C$4&lt;&gt;"Готово",E365&lt;DATE('Налаштування'!$B$4,1,1),D365&gt;DATE('Налаштування'!$B$4,12,31)),"Перевірте рік",IF(OR(AND(C365="Тижневий",E365-D365&lt;&gt;6),AND(C365="Місячний",OR(YEAR(D365)&lt;&gt;'Налаштування'!$B$4,DAY(D365)&lt;&gt;1,E365&lt;&gt;DATE(YEAR(D365),MONTH(D365)+1,0)))),"Перевірте період",IF(COUNTIFS($B$7:$B$806,"="&amp;B365,$C$7:$C$806,C365,$D$7:$D$806,"&lt;="&amp;E365,$E$7:$E$806,"&gt;="&amp;D365)&gt;1,"Періоди перетинаються","Поля заповнені")))))))))))</x:f>
      </x:c>
      <x:c r="L365" s="11"/>
    </x:row>
    <x:row r="366" ht="40" customHeight="1">
      <x:c r="A366" s="11"/>
      <x:c r="B366" s="11"/>
      <x:c r="C366" s="11"/>
      <x:c r="D366" s="23"/>
      <x:c r="E366" s="23"/>
      <x:c r="F366" s="11"/>
      <x:c r="G366" s="11"/>
      <x:c r="H366" s="11"/>
      <x:c r="I366" s="11"/>
      <x:c r="J366" s="11"/>
      <x:c r="K366" s="12" t="str">
        <x:f>IF(COUNTA(A366:J366,L366)=0,"",IF(OR(OR(NOT(ISTEXT(A366)),LEN(TRIM(A366))=0),OR(NOT(ISTEXT(B366)),LEN(TRIM(B366))=0),OR(NOT(ISTEXT(F366)),LEN(TRIM(F366))=0),OR(NOT(ISTEXT(J366)),LEN(TRIM(J366))=0)),"Заповніть код, відділ, підсумок і роль",IF(OR(A366&lt;&gt;TRIM(A366),B366&lt;&gt;TRIM(B366),ISNUMBER(FIND("*",A366)),ISNUMBER(FIND("?",A366)),ISNUMBER(FIND("~",A366)),ISNUMBER(FIND("*",B366)),ISNUMBER(FIND("?",B366)),ISNUMBER(FIND("~",B366))),"Перевірте код і відділ",IF(COUNTIF($A$7:$A$806,"="&amp;A366)&gt;1,"Код повторюється",IF(COUNTIFS('Налаштування'!$I$7:$I$18,"="&amp;B366,'Налаштування'!$J$7:$J$18,"Готово")&lt;&gt;1,"Перевірте відділ",IF(NOT(OR(C366="Тижневий",C366="Місячний")),"Оберіть тип",IF(OR(NOT(ISNUMBER(D366)),NOT(ISNUMBER(E366))),"Вкажіть дати",IF(OR(OR(D366&lt;1,D366&gt;2958465,D366&lt;&gt;INT(D366)),OR(E366&lt;1,E366&gt;2958465,E366&lt;&gt;INT(E366)),D366&gt;E366),"Перевірте дати",IF(OR('Налаштування'!$C$4&lt;&gt;"Готово",E366&lt;DATE('Налаштування'!$B$4,1,1),D366&gt;DATE('Налаштування'!$B$4,12,31)),"Перевірте рік",IF(OR(AND(C366="Тижневий",E366-D366&lt;&gt;6),AND(C366="Місячний",OR(YEAR(D366)&lt;&gt;'Налаштування'!$B$4,DAY(D366)&lt;&gt;1,E366&lt;&gt;DATE(YEAR(D366),MONTH(D366)+1,0)))),"Перевірте період",IF(COUNTIFS($B$7:$B$806,"="&amp;B366,$C$7:$C$806,C366,$D$7:$D$806,"&lt;="&amp;E366,$E$7:$E$806,"&gt;="&amp;D366)&gt;1,"Періоди перетинаються","Поля заповнені")))))))))))</x:f>
      </x:c>
      <x:c r="L366" s="11"/>
    </x:row>
    <x:row r="367" ht="40" customHeight="1">
      <x:c r="A367" s="11"/>
      <x:c r="B367" s="11"/>
      <x:c r="C367" s="11"/>
      <x:c r="D367" s="23"/>
      <x:c r="E367" s="23"/>
      <x:c r="F367" s="11"/>
      <x:c r="G367" s="11"/>
      <x:c r="H367" s="11"/>
      <x:c r="I367" s="11"/>
      <x:c r="J367" s="11"/>
      <x:c r="K367" s="12" t="str">
        <x:f>IF(COUNTA(A367:J367,L367)=0,"",IF(OR(OR(NOT(ISTEXT(A367)),LEN(TRIM(A367))=0),OR(NOT(ISTEXT(B367)),LEN(TRIM(B367))=0),OR(NOT(ISTEXT(F367)),LEN(TRIM(F367))=0),OR(NOT(ISTEXT(J367)),LEN(TRIM(J367))=0)),"Заповніть код, відділ, підсумок і роль",IF(OR(A367&lt;&gt;TRIM(A367),B367&lt;&gt;TRIM(B367),ISNUMBER(FIND("*",A367)),ISNUMBER(FIND("?",A367)),ISNUMBER(FIND("~",A367)),ISNUMBER(FIND("*",B367)),ISNUMBER(FIND("?",B367)),ISNUMBER(FIND("~",B367))),"Перевірте код і відділ",IF(COUNTIF($A$7:$A$806,"="&amp;A367)&gt;1,"Код повторюється",IF(COUNTIFS('Налаштування'!$I$7:$I$18,"="&amp;B367,'Налаштування'!$J$7:$J$18,"Готово")&lt;&gt;1,"Перевірте відділ",IF(NOT(OR(C367="Тижневий",C367="Місячний")),"Оберіть тип",IF(OR(NOT(ISNUMBER(D367)),NOT(ISNUMBER(E367))),"Вкажіть дати",IF(OR(OR(D367&lt;1,D367&gt;2958465,D367&lt;&gt;INT(D367)),OR(E367&lt;1,E367&gt;2958465,E367&lt;&gt;INT(E367)),D367&gt;E367),"Перевірте дати",IF(OR('Налаштування'!$C$4&lt;&gt;"Готово",E367&lt;DATE('Налаштування'!$B$4,1,1),D367&gt;DATE('Налаштування'!$B$4,12,31)),"Перевірте рік",IF(OR(AND(C367="Тижневий",E367-D367&lt;&gt;6),AND(C367="Місячний",OR(YEAR(D367)&lt;&gt;'Налаштування'!$B$4,DAY(D367)&lt;&gt;1,E367&lt;&gt;DATE(YEAR(D367),MONTH(D367)+1,0)))),"Перевірте період",IF(COUNTIFS($B$7:$B$806,"="&amp;B367,$C$7:$C$806,C367,$D$7:$D$806,"&lt;="&amp;E367,$E$7:$E$806,"&gt;="&amp;D367)&gt;1,"Періоди перетинаються","Поля заповнені")))))))))))</x:f>
      </x:c>
      <x:c r="L367" s="11"/>
    </x:row>
    <x:row r="368" ht="40" customHeight="1">
      <x:c r="A368" s="11"/>
      <x:c r="B368" s="11"/>
      <x:c r="C368" s="11"/>
      <x:c r="D368" s="23"/>
      <x:c r="E368" s="23"/>
      <x:c r="F368" s="11"/>
      <x:c r="G368" s="11"/>
      <x:c r="H368" s="11"/>
      <x:c r="I368" s="11"/>
      <x:c r="J368" s="11"/>
      <x:c r="K368" s="12" t="str">
        <x:f>IF(COUNTA(A368:J368,L368)=0,"",IF(OR(OR(NOT(ISTEXT(A368)),LEN(TRIM(A368))=0),OR(NOT(ISTEXT(B368)),LEN(TRIM(B368))=0),OR(NOT(ISTEXT(F368)),LEN(TRIM(F368))=0),OR(NOT(ISTEXT(J368)),LEN(TRIM(J368))=0)),"Заповніть код, відділ, підсумок і роль",IF(OR(A368&lt;&gt;TRIM(A368),B368&lt;&gt;TRIM(B368),ISNUMBER(FIND("*",A368)),ISNUMBER(FIND("?",A368)),ISNUMBER(FIND("~",A368)),ISNUMBER(FIND("*",B368)),ISNUMBER(FIND("?",B368)),ISNUMBER(FIND("~",B368))),"Перевірте код і відділ",IF(COUNTIF($A$7:$A$806,"="&amp;A368)&gt;1,"Код повторюється",IF(COUNTIFS('Налаштування'!$I$7:$I$18,"="&amp;B368,'Налаштування'!$J$7:$J$18,"Готово")&lt;&gt;1,"Перевірте відділ",IF(NOT(OR(C368="Тижневий",C368="Місячний")),"Оберіть тип",IF(OR(NOT(ISNUMBER(D368)),NOT(ISNUMBER(E368))),"Вкажіть дати",IF(OR(OR(D368&lt;1,D368&gt;2958465,D368&lt;&gt;INT(D368)),OR(E368&lt;1,E368&gt;2958465,E368&lt;&gt;INT(E368)),D368&gt;E368),"Перевірте дати",IF(OR('Налаштування'!$C$4&lt;&gt;"Готово",E368&lt;DATE('Налаштування'!$B$4,1,1),D368&gt;DATE('Налаштування'!$B$4,12,31)),"Перевірте рік",IF(OR(AND(C368="Тижневий",E368-D368&lt;&gt;6),AND(C368="Місячний",OR(YEAR(D368)&lt;&gt;'Налаштування'!$B$4,DAY(D368)&lt;&gt;1,E368&lt;&gt;DATE(YEAR(D368),MONTH(D368)+1,0)))),"Перевірте період",IF(COUNTIFS($B$7:$B$806,"="&amp;B368,$C$7:$C$806,C368,$D$7:$D$806,"&lt;="&amp;E368,$E$7:$E$806,"&gt;="&amp;D368)&gt;1,"Періоди перетинаються","Поля заповнені")))))))))))</x:f>
      </x:c>
      <x:c r="L368" s="11"/>
    </x:row>
    <x:row r="369" ht="40" customHeight="1">
      <x:c r="A369" s="11"/>
      <x:c r="B369" s="11"/>
      <x:c r="C369" s="11"/>
      <x:c r="D369" s="23"/>
      <x:c r="E369" s="23"/>
      <x:c r="F369" s="11"/>
      <x:c r="G369" s="11"/>
      <x:c r="H369" s="11"/>
      <x:c r="I369" s="11"/>
      <x:c r="J369" s="11"/>
      <x:c r="K369" s="12" t="str">
        <x:f>IF(COUNTA(A369:J369,L369)=0,"",IF(OR(OR(NOT(ISTEXT(A369)),LEN(TRIM(A369))=0),OR(NOT(ISTEXT(B369)),LEN(TRIM(B369))=0),OR(NOT(ISTEXT(F369)),LEN(TRIM(F369))=0),OR(NOT(ISTEXT(J369)),LEN(TRIM(J369))=0)),"Заповніть код, відділ, підсумок і роль",IF(OR(A369&lt;&gt;TRIM(A369),B369&lt;&gt;TRIM(B369),ISNUMBER(FIND("*",A369)),ISNUMBER(FIND("?",A369)),ISNUMBER(FIND("~",A369)),ISNUMBER(FIND("*",B369)),ISNUMBER(FIND("?",B369)),ISNUMBER(FIND("~",B369))),"Перевірте код і відділ",IF(COUNTIF($A$7:$A$806,"="&amp;A369)&gt;1,"Код повторюється",IF(COUNTIFS('Налаштування'!$I$7:$I$18,"="&amp;B369,'Налаштування'!$J$7:$J$18,"Готово")&lt;&gt;1,"Перевірте відділ",IF(NOT(OR(C369="Тижневий",C369="Місячний")),"Оберіть тип",IF(OR(NOT(ISNUMBER(D369)),NOT(ISNUMBER(E369))),"Вкажіть дати",IF(OR(OR(D369&lt;1,D369&gt;2958465,D369&lt;&gt;INT(D369)),OR(E369&lt;1,E369&gt;2958465,E369&lt;&gt;INT(E369)),D369&gt;E369),"Перевірте дати",IF(OR('Налаштування'!$C$4&lt;&gt;"Готово",E369&lt;DATE('Налаштування'!$B$4,1,1),D369&gt;DATE('Налаштування'!$B$4,12,31)),"Перевірте рік",IF(OR(AND(C369="Тижневий",E369-D369&lt;&gt;6),AND(C369="Місячний",OR(YEAR(D369)&lt;&gt;'Налаштування'!$B$4,DAY(D369)&lt;&gt;1,E369&lt;&gt;DATE(YEAR(D369),MONTH(D369)+1,0)))),"Перевірте період",IF(COUNTIFS($B$7:$B$806,"="&amp;B369,$C$7:$C$806,C369,$D$7:$D$806,"&lt;="&amp;E369,$E$7:$E$806,"&gt;="&amp;D369)&gt;1,"Періоди перетинаються","Поля заповнені")))))))))))</x:f>
      </x:c>
      <x:c r="L369" s="11"/>
    </x:row>
    <x:row r="370" ht="40" customHeight="1">
      <x:c r="A370" s="11"/>
      <x:c r="B370" s="11"/>
      <x:c r="C370" s="11"/>
      <x:c r="D370" s="23"/>
      <x:c r="E370" s="23"/>
      <x:c r="F370" s="11"/>
      <x:c r="G370" s="11"/>
      <x:c r="H370" s="11"/>
      <x:c r="I370" s="11"/>
      <x:c r="J370" s="11"/>
      <x:c r="K370" s="12" t="str">
        <x:f>IF(COUNTA(A370:J370,L370)=0,"",IF(OR(OR(NOT(ISTEXT(A370)),LEN(TRIM(A370))=0),OR(NOT(ISTEXT(B370)),LEN(TRIM(B370))=0),OR(NOT(ISTEXT(F370)),LEN(TRIM(F370))=0),OR(NOT(ISTEXT(J370)),LEN(TRIM(J370))=0)),"Заповніть код, відділ, підсумок і роль",IF(OR(A370&lt;&gt;TRIM(A370),B370&lt;&gt;TRIM(B370),ISNUMBER(FIND("*",A370)),ISNUMBER(FIND("?",A370)),ISNUMBER(FIND("~",A370)),ISNUMBER(FIND("*",B370)),ISNUMBER(FIND("?",B370)),ISNUMBER(FIND("~",B370))),"Перевірте код і відділ",IF(COUNTIF($A$7:$A$806,"="&amp;A370)&gt;1,"Код повторюється",IF(COUNTIFS('Налаштування'!$I$7:$I$18,"="&amp;B370,'Налаштування'!$J$7:$J$18,"Готово")&lt;&gt;1,"Перевірте відділ",IF(NOT(OR(C370="Тижневий",C370="Місячний")),"Оберіть тип",IF(OR(NOT(ISNUMBER(D370)),NOT(ISNUMBER(E370))),"Вкажіть дати",IF(OR(OR(D370&lt;1,D370&gt;2958465,D370&lt;&gt;INT(D370)),OR(E370&lt;1,E370&gt;2958465,E370&lt;&gt;INT(E370)),D370&gt;E370),"Перевірте дати",IF(OR('Налаштування'!$C$4&lt;&gt;"Готово",E370&lt;DATE('Налаштування'!$B$4,1,1),D370&gt;DATE('Налаштування'!$B$4,12,31)),"Перевірте рік",IF(OR(AND(C370="Тижневий",E370-D370&lt;&gt;6),AND(C370="Місячний",OR(YEAR(D370)&lt;&gt;'Налаштування'!$B$4,DAY(D370)&lt;&gt;1,E370&lt;&gt;DATE(YEAR(D370),MONTH(D370)+1,0)))),"Перевірте період",IF(COUNTIFS($B$7:$B$806,"="&amp;B370,$C$7:$C$806,C370,$D$7:$D$806,"&lt;="&amp;E370,$E$7:$E$806,"&gt;="&amp;D370)&gt;1,"Періоди перетинаються","Поля заповнені")))))))))))</x:f>
      </x:c>
      <x:c r="L370" s="11"/>
    </x:row>
    <x:row r="371" ht="40" customHeight="1">
      <x:c r="A371" s="11"/>
      <x:c r="B371" s="11"/>
      <x:c r="C371" s="11"/>
      <x:c r="D371" s="23"/>
      <x:c r="E371" s="23"/>
      <x:c r="F371" s="11"/>
      <x:c r="G371" s="11"/>
      <x:c r="H371" s="11"/>
      <x:c r="I371" s="11"/>
      <x:c r="J371" s="11"/>
      <x:c r="K371" s="12" t="str">
        <x:f>IF(COUNTA(A371:J371,L371)=0,"",IF(OR(OR(NOT(ISTEXT(A371)),LEN(TRIM(A371))=0),OR(NOT(ISTEXT(B371)),LEN(TRIM(B371))=0),OR(NOT(ISTEXT(F371)),LEN(TRIM(F371))=0),OR(NOT(ISTEXT(J371)),LEN(TRIM(J371))=0)),"Заповніть код, відділ, підсумок і роль",IF(OR(A371&lt;&gt;TRIM(A371),B371&lt;&gt;TRIM(B371),ISNUMBER(FIND("*",A371)),ISNUMBER(FIND("?",A371)),ISNUMBER(FIND("~",A371)),ISNUMBER(FIND("*",B371)),ISNUMBER(FIND("?",B371)),ISNUMBER(FIND("~",B371))),"Перевірте код і відділ",IF(COUNTIF($A$7:$A$806,"="&amp;A371)&gt;1,"Код повторюється",IF(COUNTIFS('Налаштування'!$I$7:$I$18,"="&amp;B371,'Налаштування'!$J$7:$J$18,"Готово")&lt;&gt;1,"Перевірте відділ",IF(NOT(OR(C371="Тижневий",C371="Місячний")),"Оберіть тип",IF(OR(NOT(ISNUMBER(D371)),NOT(ISNUMBER(E371))),"Вкажіть дати",IF(OR(OR(D371&lt;1,D371&gt;2958465,D371&lt;&gt;INT(D371)),OR(E371&lt;1,E371&gt;2958465,E371&lt;&gt;INT(E371)),D371&gt;E371),"Перевірте дати",IF(OR('Налаштування'!$C$4&lt;&gt;"Готово",E371&lt;DATE('Налаштування'!$B$4,1,1),D371&gt;DATE('Налаштування'!$B$4,12,31)),"Перевірте рік",IF(OR(AND(C371="Тижневий",E371-D371&lt;&gt;6),AND(C371="Місячний",OR(YEAR(D371)&lt;&gt;'Налаштування'!$B$4,DAY(D371)&lt;&gt;1,E371&lt;&gt;DATE(YEAR(D371),MONTH(D371)+1,0)))),"Перевірте період",IF(COUNTIFS($B$7:$B$806,"="&amp;B371,$C$7:$C$806,C371,$D$7:$D$806,"&lt;="&amp;E371,$E$7:$E$806,"&gt;="&amp;D371)&gt;1,"Періоди перетинаються","Поля заповнені")))))))))))</x:f>
      </x:c>
      <x:c r="L371" s="11"/>
    </x:row>
    <x:row r="372" ht="40" customHeight="1">
      <x:c r="A372" s="11"/>
      <x:c r="B372" s="11"/>
      <x:c r="C372" s="11"/>
      <x:c r="D372" s="23"/>
      <x:c r="E372" s="23"/>
      <x:c r="F372" s="11"/>
      <x:c r="G372" s="11"/>
      <x:c r="H372" s="11"/>
      <x:c r="I372" s="11"/>
      <x:c r="J372" s="11"/>
      <x:c r="K372" s="12" t="str">
        <x:f>IF(COUNTA(A372:J372,L372)=0,"",IF(OR(OR(NOT(ISTEXT(A372)),LEN(TRIM(A372))=0),OR(NOT(ISTEXT(B372)),LEN(TRIM(B372))=0),OR(NOT(ISTEXT(F372)),LEN(TRIM(F372))=0),OR(NOT(ISTEXT(J372)),LEN(TRIM(J372))=0)),"Заповніть код, відділ, підсумок і роль",IF(OR(A372&lt;&gt;TRIM(A372),B372&lt;&gt;TRIM(B372),ISNUMBER(FIND("*",A372)),ISNUMBER(FIND("?",A372)),ISNUMBER(FIND("~",A372)),ISNUMBER(FIND("*",B372)),ISNUMBER(FIND("?",B372)),ISNUMBER(FIND("~",B372))),"Перевірте код і відділ",IF(COUNTIF($A$7:$A$806,"="&amp;A372)&gt;1,"Код повторюється",IF(COUNTIFS('Налаштування'!$I$7:$I$18,"="&amp;B372,'Налаштування'!$J$7:$J$18,"Готово")&lt;&gt;1,"Перевірте відділ",IF(NOT(OR(C372="Тижневий",C372="Місячний")),"Оберіть тип",IF(OR(NOT(ISNUMBER(D372)),NOT(ISNUMBER(E372))),"Вкажіть дати",IF(OR(OR(D372&lt;1,D372&gt;2958465,D372&lt;&gt;INT(D372)),OR(E372&lt;1,E372&gt;2958465,E372&lt;&gt;INT(E372)),D372&gt;E372),"Перевірте дати",IF(OR('Налаштування'!$C$4&lt;&gt;"Готово",E372&lt;DATE('Налаштування'!$B$4,1,1),D372&gt;DATE('Налаштування'!$B$4,12,31)),"Перевірте рік",IF(OR(AND(C372="Тижневий",E372-D372&lt;&gt;6),AND(C372="Місячний",OR(YEAR(D372)&lt;&gt;'Налаштування'!$B$4,DAY(D372)&lt;&gt;1,E372&lt;&gt;DATE(YEAR(D372),MONTH(D372)+1,0)))),"Перевірте період",IF(COUNTIFS($B$7:$B$806,"="&amp;B372,$C$7:$C$806,C372,$D$7:$D$806,"&lt;="&amp;E372,$E$7:$E$806,"&gt;="&amp;D372)&gt;1,"Періоди перетинаються","Поля заповнені")))))))))))</x:f>
      </x:c>
      <x:c r="L372" s="11"/>
    </x:row>
    <x:row r="373" ht="40" customHeight="1">
      <x:c r="A373" s="11"/>
      <x:c r="B373" s="11"/>
      <x:c r="C373" s="11"/>
      <x:c r="D373" s="23"/>
      <x:c r="E373" s="23"/>
      <x:c r="F373" s="11"/>
      <x:c r="G373" s="11"/>
      <x:c r="H373" s="11"/>
      <x:c r="I373" s="11"/>
      <x:c r="J373" s="11"/>
      <x:c r="K373" s="12" t="str">
        <x:f>IF(COUNTA(A373:J373,L373)=0,"",IF(OR(OR(NOT(ISTEXT(A373)),LEN(TRIM(A373))=0),OR(NOT(ISTEXT(B373)),LEN(TRIM(B373))=0),OR(NOT(ISTEXT(F373)),LEN(TRIM(F373))=0),OR(NOT(ISTEXT(J373)),LEN(TRIM(J373))=0)),"Заповніть код, відділ, підсумок і роль",IF(OR(A373&lt;&gt;TRIM(A373),B373&lt;&gt;TRIM(B373),ISNUMBER(FIND("*",A373)),ISNUMBER(FIND("?",A373)),ISNUMBER(FIND("~",A373)),ISNUMBER(FIND("*",B373)),ISNUMBER(FIND("?",B373)),ISNUMBER(FIND("~",B373))),"Перевірте код і відділ",IF(COUNTIF($A$7:$A$806,"="&amp;A373)&gt;1,"Код повторюється",IF(COUNTIFS('Налаштування'!$I$7:$I$18,"="&amp;B373,'Налаштування'!$J$7:$J$18,"Готово")&lt;&gt;1,"Перевірте відділ",IF(NOT(OR(C373="Тижневий",C373="Місячний")),"Оберіть тип",IF(OR(NOT(ISNUMBER(D373)),NOT(ISNUMBER(E373))),"Вкажіть дати",IF(OR(OR(D373&lt;1,D373&gt;2958465,D373&lt;&gt;INT(D373)),OR(E373&lt;1,E373&gt;2958465,E373&lt;&gt;INT(E373)),D373&gt;E373),"Перевірте дати",IF(OR('Налаштування'!$C$4&lt;&gt;"Готово",E373&lt;DATE('Налаштування'!$B$4,1,1),D373&gt;DATE('Налаштування'!$B$4,12,31)),"Перевірте рік",IF(OR(AND(C373="Тижневий",E373-D373&lt;&gt;6),AND(C373="Місячний",OR(YEAR(D373)&lt;&gt;'Налаштування'!$B$4,DAY(D373)&lt;&gt;1,E373&lt;&gt;DATE(YEAR(D373),MONTH(D373)+1,0)))),"Перевірте період",IF(COUNTIFS($B$7:$B$806,"="&amp;B373,$C$7:$C$806,C373,$D$7:$D$806,"&lt;="&amp;E373,$E$7:$E$806,"&gt;="&amp;D373)&gt;1,"Періоди перетинаються","Поля заповнені")))))))))))</x:f>
      </x:c>
      <x:c r="L373" s="11"/>
    </x:row>
    <x:row r="374" ht="40" customHeight="1">
      <x:c r="A374" s="11"/>
      <x:c r="B374" s="11"/>
      <x:c r="C374" s="11"/>
      <x:c r="D374" s="23"/>
      <x:c r="E374" s="23"/>
      <x:c r="F374" s="11"/>
      <x:c r="G374" s="11"/>
      <x:c r="H374" s="11"/>
      <x:c r="I374" s="11"/>
      <x:c r="J374" s="11"/>
      <x:c r="K374" s="12" t="str">
        <x:f>IF(COUNTA(A374:J374,L374)=0,"",IF(OR(OR(NOT(ISTEXT(A374)),LEN(TRIM(A374))=0),OR(NOT(ISTEXT(B374)),LEN(TRIM(B374))=0),OR(NOT(ISTEXT(F374)),LEN(TRIM(F374))=0),OR(NOT(ISTEXT(J374)),LEN(TRIM(J374))=0)),"Заповніть код, відділ, підсумок і роль",IF(OR(A374&lt;&gt;TRIM(A374),B374&lt;&gt;TRIM(B374),ISNUMBER(FIND("*",A374)),ISNUMBER(FIND("?",A374)),ISNUMBER(FIND("~",A374)),ISNUMBER(FIND("*",B374)),ISNUMBER(FIND("?",B374)),ISNUMBER(FIND("~",B374))),"Перевірте код і відділ",IF(COUNTIF($A$7:$A$806,"="&amp;A374)&gt;1,"Код повторюється",IF(COUNTIFS('Налаштування'!$I$7:$I$18,"="&amp;B374,'Налаштування'!$J$7:$J$18,"Готово")&lt;&gt;1,"Перевірте відділ",IF(NOT(OR(C374="Тижневий",C374="Місячний")),"Оберіть тип",IF(OR(NOT(ISNUMBER(D374)),NOT(ISNUMBER(E374))),"Вкажіть дати",IF(OR(OR(D374&lt;1,D374&gt;2958465,D374&lt;&gt;INT(D374)),OR(E374&lt;1,E374&gt;2958465,E374&lt;&gt;INT(E374)),D374&gt;E374),"Перевірте дати",IF(OR('Налаштування'!$C$4&lt;&gt;"Готово",E374&lt;DATE('Налаштування'!$B$4,1,1),D374&gt;DATE('Налаштування'!$B$4,12,31)),"Перевірте рік",IF(OR(AND(C374="Тижневий",E374-D374&lt;&gt;6),AND(C374="Місячний",OR(YEAR(D374)&lt;&gt;'Налаштування'!$B$4,DAY(D374)&lt;&gt;1,E374&lt;&gt;DATE(YEAR(D374),MONTH(D374)+1,0)))),"Перевірте період",IF(COUNTIFS($B$7:$B$806,"="&amp;B374,$C$7:$C$806,C374,$D$7:$D$806,"&lt;="&amp;E374,$E$7:$E$806,"&gt;="&amp;D374)&gt;1,"Періоди перетинаються","Поля заповнені")))))))))))</x:f>
      </x:c>
      <x:c r="L374" s="11"/>
    </x:row>
    <x:row r="375" ht="40" customHeight="1">
      <x:c r="A375" s="11"/>
      <x:c r="B375" s="11"/>
      <x:c r="C375" s="11"/>
      <x:c r="D375" s="23"/>
      <x:c r="E375" s="23"/>
      <x:c r="F375" s="11"/>
      <x:c r="G375" s="11"/>
      <x:c r="H375" s="11"/>
      <x:c r="I375" s="11"/>
      <x:c r="J375" s="11"/>
      <x:c r="K375" s="12" t="str">
        <x:f>IF(COUNTA(A375:J375,L375)=0,"",IF(OR(OR(NOT(ISTEXT(A375)),LEN(TRIM(A375))=0),OR(NOT(ISTEXT(B375)),LEN(TRIM(B375))=0),OR(NOT(ISTEXT(F375)),LEN(TRIM(F375))=0),OR(NOT(ISTEXT(J375)),LEN(TRIM(J375))=0)),"Заповніть код, відділ, підсумок і роль",IF(OR(A375&lt;&gt;TRIM(A375),B375&lt;&gt;TRIM(B375),ISNUMBER(FIND("*",A375)),ISNUMBER(FIND("?",A375)),ISNUMBER(FIND("~",A375)),ISNUMBER(FIND("*",B375)),ISNUMBER(FIND("?",B375)),ISNUMBER(FIND("~",B375))),"Перевірте код і відділ",IF(COUNTIF($A$7:$A$806,"="&amp;A375)&gt;1,"Код повторюється",IF(COUNTIFS('Налаштування'!$I$7:$I$18,"="&amp;B375,'Налаштування'!$J$7:$J$18,"Готово")&lt;&gt;1,"Перевірте відділ",IF(NOT(OR(C375="Тижневий",C375="Місячний")),"Оберіть тип",IF(OR(NOT(ISNUMBER(D375)),NOT(ISNUMBER(E375))),"Вкажіть дати",IF(OR(OR(D375&lt;1,D375&gt;2958465,D375&lt;&gt;INT(D375)),OR(E375&lt;1,E375&gt;2958465,E375&lt;&gt;INT(E375)),D375&gt;E375),"Перевірте дати",IF(OR('Налаштування'!$C$4&lt;&gt;"Готово",E375&lt;DATE('Налаштування'!$B$4,1,1),D375&gt;DATE('Налаштування'!$B$4,12,31)),"Перевірте рік",IF(OR(AND(C375="Тижневий",E375-D375&lt;&gt;6),AND(C375="Місячний",OR(YEAR(D375)&lt;&gt;'Налаштування'!$B$4,DAY(D375)&lt;&gt;1,E375&lt;&gt;DATE(YEAR(D375),MONTH(D375)+1,0)))),"Перевірте період",IF(COUNTIFS($B$7:$B$806,"="&amp;B375,$C$7:$C$806,C375,$D$7:$D$806,"&lt;="&amp;E375,$E$7:$E$806,"&gt;="&amp;D375)&gt;1,"Періоди перетинаються","Поля заповнені")))))))))))</x:f>
      </x:c>
      <x:c r="L375" s="11"/>
    </x:row>
    <x:row r="376" ht="40" customHeight="1">
      <x:c r="A376" s="11"/>
      <x:c r="B376" s="11"/>
      <x:c r="C376" s="11"/>
      <x:c r="D376" s="23"/>
      <x:c r="E376" s="23"/>
      <x:c r="F376" s="11"/>
      <x:c r="G376" s="11"/>
      <x:c r="H376" s="11"/>
      <x:c r="I376" s="11"/>
      <x:c r="J376" s="11"/>
      <x:c r="K376" s="12" t="str">
        <x:f>IF(COUNTA(A376:J376,L376)=0,"",IF(OR(OR(NOT(ISTEXT(A376)),LEN(TRIM(A376))=0),OR(NOT(ISTEXT(B376)),LEN(TRIM(B376))=0),OR(NOT(ISTEXT(F376)),LEN(TRIM(F376))=0),OR(NOT(ISTEXT(J376)),LEN(TRIM(J376))=0)),"Заповніть код, відділ, підсумок і роль",IF(OR(A376&lt;&gt;TRIM(A376),B376&lt;&gt;TRIM(B376),ISNUMBER(FIND("*",A376)),ISNUMBER(FIND("?",A376)),ISNUMBER(FIND("~",A376)),ISNUMBER(FIND("*",B376)),ISNUMBER(FIND("?",B376)),ISNUMBER(FIND("~",B376))),"Перевірте код і відділ",IF(COUNTIF($A$7:$A$806,"="&amp;A376)&gt;1,"Код повторюється",IF(COUNTIFS('Налаштування'!$I$7:$I$18,"="&amp;B376,'Налаштування'!$J$7:$J$18,"Готово")&lt;&gt;1,"Перевірте відділ",IF(NOT(OR(C376="Тижневий",C376="Місячний")),"Оберіть тип",IF(OR(NOT(ISNUMBER(D376)),NOT(ISNUMBER(E376))),"Вкажіть дати",IF(OR(OR(D376&lt;1,D376&gt;2958465,D376&lt;&gt;INT(D376)),OR(E376&lt;1,E376&gt;2958465,E376&lt;&gt;INT(E376)),D376&gt;E376),"Перевірте дати",IF(OR('Налаштування'!$C$4&lt;&gt;"Готово",E376&lt;DATE('Налаштування'!$B$4,1,1),D376&gt;DATE('Налаштування'!$B$4,12,31)),"Перевірте рік",IF(OR(AND(C376="Тижневий",E376-D376&lt;&gt;6),AND(C376="Місячний",OR(YEAR(D376)&lt;&gt;'Налаштування'!$B$4,DAY(D376)&lt;&gt;1,E376&lt;&gt;DATE(YEAR(D376),MONTH(D376)+1,0)))),"Перевірте період",IF(COUNTIFS($B$7:$B$806,"="&amp;B376,$C$7:$C$806,C376,$D$7:$D$806,"&lt;="&amp;E376,$E$7:$E$806,"&gt;="&amp;D376)&gt;1,"Періоди перетинаються","Поля заповнені")))))))))))</x:f>
      </x:c>
      <x:c r="L376" s="11"/>
    </x:row>
    <x:row r="377" ht="40" customHeight="1">
      <x:c r="A377" s="11"/>
      <x:c r="B377" s="11"/>
      <x:c r="C377" s="11"/>
      <x:c r="D377" s="23"/>
      <x:c r="E377" s="23"/>
      <x:c r="F377" s="11"/>
      <x:c r="G377" s="11"/>
      <x:c r="H377" s="11"/>
      <x:c r="I377" s="11"/>
      <x:c r="J377" s="11"/>
      <x:c r="K377" s="12" t="str">
        <x:f>IF(COUNTA(A377:J377,L377)=0,"",IF(OR(OR(NOT(ISTEXT(A377)),LEN(TRIM(A377))=0),OR(NOT(ISTEXT(B377)),LEN(TRIM(B377))=0),OR(NOT(ISTEXT(F377)),LEN(TRIM(F377))=0),OR(NOT(ISTEXT(J377)),LEN(TRIM(J377))=0)),"Заповніть код, відділ, підсумок і роль",IF(OR(A377&lt;&gt;TRIM(A377),B377&lt;&gt;TRIM(B377),ISNUMBER(FIND("*",A377)),ISNUMBER(FIND("?",A377)),ISNUMBER(FIND("~",A377)),ISNUMBER(FIND("*",B377)),ISNUMBER(FIND("?",B377)),ISNUMBER(FIND("~",B377))),"Перевірте код і відділ",IF(COUNTIF($A$7:$A$806,"="&amp;A377)&gt;1,"Код повторюється",IF(COUNTIFS('Налаштування'!$I$7:$I$18,"="&amp;B377,'Налаштування'!$J$7:$J$18,"Готово")&lt;&gt;1,"Перевірте відділ",IF(NOT(OR(C377="Тижневий",C377="Місячний")),"Оберіть тип",IF(OR(NOT(ISNUMBER(D377)),NOT(ISNUMBER(E377))),"Вкажіть дати",IF(OR(OR(D377&lt;1,D377&gt;2958465,D377&lt;&gt;INT(D377)),OR(E377&lt;1,E377&gt;2958465,E377&lt;&gt;INT(E377)),D377&gt;E377),"Перевірте дати",IF(OR('Налаштування'!$C$4&lt;&gt;"Готово",E377&lt;DATE('Налаштування'!$B$4,1,1),D377&gt;DATE('Налаштування'!$B$4,12,31)),"Перевірте рік",IF(OR(AND(C377="Тижневий",E377-D377&lt;&gt;6),AND(C377="Місячний",OR(YEAR(D377)&lt;&gt;'Налаштування'!$B$4,DAY(D377)&lt;&gt;1,E377&lt;&gt;DATE(YEAR(D377),MONTH(D377)+1,0)))),"Перевірте період",IF(COUNTIFS($B$7:$B$806,"="&amp;B377,$C$7:$C$806,C377,$D$7:$D$806,"&lt;="&amp;E377,$E$7:$E$806,"&gt;="&amp;D377)&gt;1,"Періоди перетинаються","Поля заповнені")))))))))))</x:f>
      </x:c>
      <x:c r="L377" s="11"/>
    </x:row>
    <x:row r="378" ht="40" customHeight="1">
      <x:c r="A378" s="11"/>
      <x:c r="B378" s="11"/>
      <x:c r="C378" s="11"/>
      <x:c r="D378" s="23"/>
      <x:c r="E378" s="23"/>
      <x:c r="F378" s="11"/>
      <x:c r="G378" s="11"/>
      <x:c r="H378" s="11"/>
      <x:c r="I378" s="11"/>
      <x:c r="J378" s="11"/>
      <x:c r="K378" s="12" t="str">
        <x:f>IF(COUNTA(A378:J378,L378)=0,"",IF(OR(OR(NOT(ISTEXT(A378)),LEN(TRIM(A378))=0),OR(NOT(ISTEXT(B378)),LEN(TRIM(B378))=0),OR(NOT(ISTEXT(F378)),LEN(TRIM(F378))=0),OR(NOT(ISTEXT(J378)),LEN(TRIM(J378))=0)),"Заповніть код, відділ, підсумок і роль",IF(OR(A378&lt;&gt;TRIM(A378),B378&lt;&gt;TRIM(B378),ISNUMBER(FIND("*",A378)),ISNUMBER(FIND("?",A378)),ISNUMBER(FIND("~",A378)),ISNUMBER(FIND("*",B378)),ISNUMBER(FIND("?",B378)),ISNUMBER(FIND("~",B378))),"Перевірте код і відділ",IF(COUNTIF($A$7:$A$806,"="&amp;A378)&gt;1,"Код повторюється",IF(COUNTIFS('Налаштування'!$I$7:$I$18,"="&amp;B378,'Налаштування'!$J$7:$J$18,"Готово")&lt;&gt;1,"Перевірте відділ",IF(NOT(OR(C378="Тижневий",C378="Місячний")),"Оберіть тип",IF(OR(NOT(ISNUMBER(D378)),NOT(ISNUMBER(E378))),"Вкажіть дати",IF(OR(OR(D378&lt;1,D378&gt;2958465,D378&lt;&gt;INT(D378)),OR(E378&lt;1,E378&gt;2958465,E378&lt;&gt;INT(E378)),D378&gt;E378),"Перевірте дати",IF(OR('Налаштування'!$C$4&lt;&gt;"Готово",E378&lt;DATE('Налаштування'!$B$4,1,1),D378&gt;DATE('Налаштування'!$B$4,12,31)),"Перевірте рік",IF(OR(AND(C378="Тижневий",E378-D378&lt;&gt;6),AND(C378="Місячний",OR(YEAR(D378)&lt;&gt;'Налаштування'!$B$4,DAY(D378)&lt;&gt;1,E378&lt;&gt;DATE(YEAR(D378),MONTH(D378)+1,0)))),"Перевірте період",IF(COUNTIFS($B$7:$B$806,"="&amp;B378,$C$7:$C$806,C378,$D$7:$D$806,"&lt;="&amp;E378,$E$7:$E$806,"&gt;="&amp;D378)&gt;1,"Періоди перетинаються","Поля заповнені")))))))))))</x:f>
      </x:c>
      <x:c r="L378" s="11"/>
    </x:row>
    <x:row r="379" ht="40" customHeight="1">
      <x:c r="A379" s="11"/>
      <x:c r="B379" s="11"/>
      <x:c r="C379" s="11"/>
      <x:c r="D379" s="23"/>
      <x:c r="E379" s="23"/>
      <x:c r="F379" s="11"/>
      <x:c r="G379" s="11"/>
      <x:c r="H379" s="11"/>
      <x:c r="I379" s="11"/>
      <x:c r="J379" s="11"/>
      <x:c r="K379" s="12" t="str">
        <x:f>IF(COUNTA(A379:J379,L379)=0,"",IF(OR(OR(NOT(ISTEXT(A379)),LEN(TRIM(A379))=0),OR(NOT(ISTEXT(B379)),LEN(TRIM(B379))=0),OR(NOT(ISTEXT(F379)),LEN(TRIM(F379))=0),OR(NOT(ISTEXT(J379)),LEN(TRIM(J379))=0)),"Заповніть код, відділ, підсумок і роль",IF(OR(A379&lt;&gt;TRIM(A379),B379&lt;&gt;TRIM(B379),ISNUMBER(FIND("*",A379)),ISNUMBER(FIND("?",A379)),ISNUMBER(FIND("~",A379)),ISNUMBER(FIND("*",B379)),ISNUMBER(FIND("?",B379)),ISNUMBER(FIND("~",B379))),"Перевірте код і відділ",IF(COUNTIF($A$7:$A$806,"="&amp;A379)&gt;1,"Код повторюється",IF(COUNTIFS('Налаштування'!$I$7:$I$18,"="&amp;B379,'Налаштування'!$J$7:$J$18,"Готово")&lt;&gt;1,"Перевірте відділ",IF(NOT(OR(C379="Тижневий",C379="Місячний")),"Оберіть тип",IF(OR(NOT(ISNUMBER(D379)),NOT(ISNUMBER(E379))),"Вкажіть дати",IF(OR(OR(D379&lt;1,D379&gt;2958465,D379&lt;&gt;INT(D379)),OR(E379&lt;1,E379&gt;2958465,E379&lt;&gt;INT(E379)),D379&gt;E379),"Перевірте дати",IF(OR('Налаштування'!$C$4&lt;&gt;"Готово",E379&lt;DATE('Налаштування'!$B$4,1,1),D379&gt;DATE('Налаштування'!$B$4,12,31)),"Перевірте рік",IF(OR(AND(C379="Тижневий",E379-D379&lt;&gt;6),AND(C379="Місячний",OR(YEAR(D379)&lt;&gt;'Налаштування'!$B$4,DAY(D379)&lt;&gt;1,E379&lt;&gt;DATE(YEAR(D379),MONTH(D379)+1,0)))),"Перевірте період",IF(COUNTIFS($B$7:$B$806,"="&amp;B379,$C$7:$C$806,C379,$D$7:$D$806,"&lt;="&amp;E379,$E$7:$E$806,"&gt;="&amp;D379)&gt;1,"Періоди перетинаються","Поля заповнені")))))))))))</x:f>
      </x:c>
      <x:c r="L379" s="11"/>
    </x:row>
    <x:row r="380" ht="40" customHeight="1">
      <x:c r="A380" s="11"/>
      <x:c r="B380" s="11"/>
      <x:c r="C380" s="11"/>
      <x:c r="D380" s="23"/>
      <x:c r="E380" s="23"/>
      <x:c r="F380" s="11"/>
      <x:c r="G380" s="11"/>
      <x:c r="H380" s="11"/>
      <x:c r="I380" s="11"/>
      <x:c r="J380" s="11"/>
      <x:c r="K380" s="12" t="str">
        <x:f>IF(COUNTA(A380:J380,L380)=0,"",IF(OR(OR(NOT(ISTEXT(A380)),LEN(TRIM(A380))=0),OR(NOT(ISTEXT(B380)),LEN(TRIM(B380))=0),OR(NOT(ISTEXT(F380)),LEN(TRIM(F380))=0),OR(NOT(ISTEXT(J380)),LEN(TRIM(J380))=0)),"Заповніть код, відділ, підсумок і роль",IF(OR(A380&lt;&gt;TRIM(A380),B380&lt;&gt;TRIM(B380),ISNUMBER(FIND("*",A380)),ISNUMBER(FIND("?",A380)),ISNUMBER(FIND("~",A380)),ISNUMBER(FIND("*",B380)),ISNUMBER(FIND("?",B380)),ISNUMBER(FIND("~",B380))),"Перевірте код і відділ",IF(COUNTIF($A$7:$A$806,"="&amp;A380)&gt;1,"Код повторюється",IF(COUNTIFS('Налаштування'!$I$7:$I$18,"="&amp;B380,'Налаштування'!$J$7:$J$18,"Готово")&lt;&gt;1,"Перевірте відділ",IF(NOT(OR(C380="Тижневий",C380="Місячний")),"Оберіть тип",IF(OR(NOT(ISNUMBER(D380)),NOT(ISNUMBER(E380))),"Вкажіть дати",IF(OR(OR(D380&lt;1,D380&gt;2958465,D380&lt;&gt;INT(D380)),OR(E380&lt;1,E380&gt;2958465,E380&lt;&gt;INT(E380)),D380&gt;E380),"Перевірте дати",IF(OR('Налаштування'!$C$4&lt;&gt;"Готово",E380&lt;DATE('Налаштування'!$B$4,1,1),D380&gt;DATE('Налаштування'!$B$4,12,31)),"Перевірте рік",IF(OR(AND(C380="Тижневий",E380-D380&lt;&gt;6),AND(C380="Місячний",OR(YEAR(D380)&lt;&gt;'Налаштування'!$B$4,DAY(D380)&lt;&gt;1,E380&lt;&gt;DATE(YEAR(D380),MONTH(D380)+1,0)))),"Перевірте період",IF(COUNTIFS($B$7:$B$806,"="&amp;B380,$C$7:$C$806,C380,$D$7:$D$806,"&lt;="&amp;E380,$E$7:$E$806,"&gt;="&amp;D380)&gt;1,"Періоди перетинаються","Поля заповнені")))))))))))</x:f>
      </x:c>
      <x:c r="L380" s="11"/>
    </x:row>
    <x:row r="381" ht="40" customHeight="1">
      <x:c r="A381" s="11"/>
      <x:c r="B381" s="11"/>
      <x:c r="C381" s="11"/>
      <x:c r="D381" s="23"/>
      <x:c r="E381" s="23"/>
      <x:c r="F381" s="11"/>
      <x:c r="G381" s="11"/>
      <x:c r="H381" s="11"/>
      <x:c r="I381" s="11"/>
      <x:c r="J381" s="11"/>
      <x:c r="K381" s="12" t="str">
        <x:f>IF(COUNTA(A381:J381,L381)=0,"",IF(OR(OR(NOT(ISTEXT(A381)),LEN(TRIM(A381))=0),OR(NOT(ISTEXT(B381)),LEN(TRIM(B381))=0),OR(NOT(ISTEXT(F381)),LEN(TRIM(F381))=0),OR(NOT(ISTEXT(J381)),LEN(TRIM(J381))=0)),"Заповніть код, відділ, підсумок і роль",IF(OR(A381&lt;&gt;TRIM(A381),B381&lt;&gt;TRIM(B381),ISNUMBER(FIND("*",A381)),ISNUMBER(FIND("?",A381)),ISNUMBER(FIND("~",A381)),ISNUMBER(FIND("*",B381)),ISNUMBER(FIND("?",B381)),ISNUMBER(FIND("~",B381))),"Перевірте код і відділ",IF(COUNTIF($A$7:$A$806,"="&amp;A381)&gt;1,"Код повторюється",IF(COUNTIFS('Налаштування'!$I$7:$I$18,"="&amp;B381,'Налаштування'!$J$7:$J$18,"Готово")&lt;&gt;1,"Перевірте відділ",IF(NOT(OR(C381="Тижневий",C381="Місячний")),"Оберіть тип",IF(OR(NOT(ISNUMBER(D381)),NOT(ISNUMBER(E381))),"Вкажіть дати",IF(OR(OR(D381&lt;1,D381&gt;2958465,D381&lt;&gt;INT(D381)),OR(E381&lt;1,E381&gt;2958465,E381&lt;&gt;INT(E381)),D381&gt;E381),"Перевірте дати",IF(OR('Налаштування'!$C$4&lt;&gt;"Готово",E381&lt;DATE('Налаштування'!$B$4,1,1),D381&gt;DATE('Налаштування'!$B$4,12,31)),"Перевірте рік",IF(OR(AND(C381="Тижневий",E381-D381&lt;&gt;6),AND(C381="Місячний",OR(YEAR(D381)&lt;&gt;'Налаштування'!$B$4,DAY(D381)&lt;&gt;1,E381&lt;&gt;DATE(YEAR(D381),MONTH(D381)+1,0)))),"Перевірте період",IF(COUNTIFS($B$7:$B$806,"="&amp;B381,$C$7:$C$806,C381,$D$7:$D$806,"&lt;="&amp;E381,$E$7:$E$806,"&gt;="&amp;D381)&gt;1,"Періоди перетинаються","Поля заповнені")))))))))))</x:f>
      </x:c>
      <x:c r="L381" s="11"/>
    </x:row>
    <x:row r="382" ht="40" customHeight="1">
      <x:c r="A382" s="11"/>
      <x:c r="B382" s="11"/>
      <x:c r="C382" s="11"/>
      <x:c r="D382" s="23"/>
      <x:c r="E382" s="23"/>
      <x:c r="F382" s="11"/>
      <x:c r="G382" s="11"/>
      <x:c r="H382" s="11"/>
      <x:c r="I382" s="11"/>
      <x:c r="J382" s="11"/>
      <x:c r="K382" s="12" t="str">
        <x:f>IF(COUNTA(A382:J382,L382)=0,"",IF(OR(OR(NOT(ISTEXT(A382)),LEN(TRIM(A382))=0),OR(NOT(ISTEXT(B382)),LEN(TRIM(B382))=0),OR(NOT(ISTEXT(F382)),LEN(TRIM(F382))=0),OR(NOT(ISTEXT(J382)),LEN(TRIM(J382))=0)),"Заповніть код, відділ, підсумок і роль",IF(OR(A382&lt;&gt;TRIM(A382),B382&lt;&gt;TRIM(B382),ISNUMBER(FIND("*",A382)),ISNUMBER(FIND("?",A382)),ISNUMBER(FIND("~",A382)),ISNUMBER(FIND("*",B382)),ISNUMBER(FIND("?",B382)),ISNUMBER(FIND("~",B382))),"Перевірте код і відділ",IF(COUNTIF($A$7:$A$806,"="&amp;A382)&gt;1,"Код повторюється",IF(COUNTIFS('Налаштування'!$I$7:$I$18,"="&amp;B382,'Налаштування'!$J$7:$J$18,"Готово")&lt;&gt;1,"Перевірте відділ",IF(NOT(OR(C382="Тижневий",C382="Місячний")),"Оберіть тип",IF(OR(NOT(ISNUMBER(D382)),NOT(ISNUMBER(E382))),"Вкажіть дати",IF(OR(OR(D382&lt;1,D382&gt;2958465,D382&lt;&gt;INT(D382)),OR(E382&lt;1,E382&gt;2958465,E382&lt;&gt;INT(E382)),D382&gt;E382),"Перевірте дати",IF(OR('Налаштування'!$C$4&lt;&gt;"Готово",E382&lt;DATE('Налаштування'!$B$4,1,1),D382&gt;DATE('Налаштування'!$B$4,12,31)),"Перевірте рік",IF(OR(AND(C382="Тижневий",E382-D382&lt;&gt;6),AND(C382="Місячний",OR(YEAR(D382)&lt;&gt;'Налаштування'!$B$4,DAY(D382)&lt;&gt;1,E382&lt;&gt;DATE(YEAR(D382),MONTH(D382)+1,0)))),"Перевірте період",IF(COUNTIFS($B$7:$B$806,"="&amp;B382,$C$7:$C$806,C382,$D$7:$D$806,"&lt;="&amp;E382,$E$7:$E$806,"&gt;="&amp;D382)&gt;1,"Періоди перетинаються","Поля заповнені")))))))))))</x:f>
      </x:c>
      <x:c r="L382" s="11"/>
    </x:row>
    <x:row r="383" ht="40" customHeight="1">
      <x:c r="A383" s="11"/>
      <x:c r="B383" s="11"/>
      <x:c r="C383" s="11"/>
      <x:c r="D383" s="23"/>
      <x:c r="E383" s="23"/>
      <x:c r="F383" s="11"/>
      <x:c r="G383" s="11"/>
      <x:c r="H383" s="11"/>
      <x:c r="I383" s="11"/>
      <x:c r="J383" s="11"/>
      <x:c r="K383" s="12" t="str">
        <x:f>IF(COUNTA(A383:J383,L383)=0,"",IF(OR(OR(NOT(ISTEXT(A383)),LEN(TRIM(A383))=0),OR(NOT(ISTEXT(B383)),LEN(TRIM(B383))=0),OR(NOT(ISTEXT(F383)),LEN(TRIM(F383))=0),OR(NOT(ISTEXT(J383)),LEN(TRIM(J383))=0)),"Заповніть код, відділ, підсумок і роль",IF(OR(A383&lt;&gt;TRIM(A383),B383&lt;&gt;TRIM(B383),ISNUMBER(FIND("*",A383)),ISNUMBER(FIND("?",A383)),ISNUMBER(FIND("~",A383)),ISNUMBER(FIND("*",B383)),ISNUMBER(FIND("?",B383)),ISNUMBER(FIND("~",B383))),"Перевірте код і відділ",IF(COUNTIF($A$7:$A$806,"="&amp;A383)&gt;1,"Код повторюється",IF(COUNTIFS('Налаштування'!$I$7:$I$18,"="&amp;B383,'Налаштування'!$J$7:$J$18,"Готово")&lt;&gt;1,"Перевірте відділ",IF(NOT(OR(C383="Тижневий",C383="Місячний")),"Оберіть тип",IF(OR(NOT(ISNUMBER(D383)),NOT(ISNUMBER(E383))),"Вкажіть дати",IF(OR(OR(D383&lt;1,D383&gt;2958465,D383&lt;&gt;INT(D383)),OR(E383&lt;1,E383&gt;2958465,E383&lt;&gt;INT(E383)),D383&gt;E383),"Перевірте дати",IF(OR('Налаштування'!$C$4&lt;&gt;"Готово",E383&lt;DATE('Налаштування'!$B$4,1,1),D383&gt;DATE('Налаштування'!$B$4,12,31)),"Перевірте рік",IF(OR(AND(C383="Тижневий",E383-D383&lt;&gt;6),AND(C383="Місячний",OR(YEAR(D383)&lt;&gt;'Налаштування'!$B$4,DAY(D383)&lt;&gt;1,E383&lt;&gt;DATE(YEAR(D383),MONTH(D383)+1,0)))),"Перевірте період",IF(COUNTIFS($B$7:$B$806,"="&amp;B383,$C$7:$C$806,C383,$D$7:$D$806,"&lt;="&amp;E383,$E$7:$E$806,"&gt;="&amp;D383)&gt;1,"Періоди перетинаються","Поля заповнені")))))))))))</x:f>
      </x:c>
      <x:c r="L383" s="11"/>
    </x:row>
    <x:row r="384" ht="40" customHeight="1">
      <x:c r="A384" s="11"/>
      <x:c r="B384" s="11"/>
      <x:c r="C384" s="11"/>
      <x:c r="D384" s="23"/>
      <x:c r="E384" s="23"/>
      <x:c r="F384" s="11"/>
      <x:c r="G384" s="11"/>
      <x:c r="H384" s="11"/>
      <x:c r="I384" s="11"/>
      <x:c r="J384" s="11"/>
      <x:c r="K384" s="12" t="str">
        <x:f>IF(COUNTA(A384:J384,L384)=0,"",IF(OR(OR(NOT(ISTEXT(A384)),LEN(TRIM(A384))=0),OR(NOT(ISTEXT(B384)),LEN(TRIM(B384))=0),OR(NOT(ISTEXT(F384)),LEN(TRIM(F384))=0),OR(NOT(ISTEXT(J384)),LEN(TRIM(J384))=0)),"Заповніть код, відділ, підсумок і роль",IF(OR(A384&lt;&gt;TRIM(A384),B384&lt;&gt;TRIM(B384),ISNUMBER(FIND("*",A384)),ISNUMBER(FIND("?",A384)),ISNUMBER(FIND("~",A384)),ISNUMBER(FIND("*",B384)),ISNUMBER(FIND("?",B384)),ISNUMBER(FIND("~",B384))),"Перевірте код і відділ",IF(COUNTIF($A$7:$A$806,"="&amp;A384)&gt;1,"Код повторюється",IF(COUNTIFS('Налаштування'!$I$7:$I$18,"="&amp;B384,'Налаштування'!$J$7:$J$18,"Готово")&lt;&gt;1,"Перевірте відділ",IF(NOT(OR(C384="Тижневий",C384="Місячний")),"Оберіть тип",IF(OR(NOT(ISNUMBER(D384)),NOT(ISNUMBER(E384))),"Вкажіть дати",IF(OR(OR(D384&lt;1,D384&gt;2958465,D384&lt;&gt;INT(D384)),OR(E384&lt;1,E384&gt;2958465,E384&lt;&gt;INT(E384)),D384&gt;E384),"Перевірте дати",IF(OR('Налаштування'!$C$4&lt;&gt;"Готово",E384&lt;DATE('Налаштування'!$B$4,1,1),D384&gt;DATE('Налаштування'!$B$4,12,31)),"Перевірте рік",IF(OR(AND(C384="Тижневий",E384-D384&lt;&gt;6),AND(C384="Місячний",OR(YEAR(D384)&lt;&gt;'Налаштування'!$B$4,DAY(D384)&lt;&gt;1,E384&lt;&gt;DATE(YEAR(D384),MONTH(D384)+1,0)))),"Перевірте період",IF(COUNTIFS($B$7:$B$806,"="&amp;B384,$C$7:$C$806,C384,$D$7:$D$806,"&lt;="&amp;E384,$E$7:$E$806,"&gt;="&amp;D384)&gt;1,"Періоди перетинаються","Поля заповнені")))))))))))</x:f>
      </x:c>
      <x:c r="L384" s="11"/>
    </x:row>
    <x:row r="385" ht="40" customHeight="1">
      <x:c r="A385" s="11"/>
      <x:c r="B385" s="11"/>
      <x:c r="C385" s="11"/>
      <x:c r="D385" s="23"/>
      <x:c r="E385" s="23"/>
      <x:c r="F385" s="11"/>
      <x:c r="G385" s="11"/>
      <x:c r="H385" s="11"/>
      <x:c r="I385" s="11"/>
      <x:c r="J385" s="11"/>
      <x:c r="K385" s="12" t="str">
        <x:f>IF(COUNTA(A385:J385,L385)=0,"",IF(OR(OR(NOT(ISTEXT(A385)),LEN(TRIM(A385))=0),OR(NOT(ISTEXT(B385)),LEN(TRIM(B385))=0),OR(NOT(ISTEXT(F385)),LEN(TRIM(F385))=0),OR(NOT(ISTEXT(J385)),LEN(TRIM(J385))=0)),"Заповніть код, відділ, підсумок і роль",IF(OR(A385&lt;&gt;TRIM(A385),B385&lt;&gt;TRIM(B385),ISNUMBER(FIND("*",A385)),ISNUMBER(FIND("?",A385)),ISNUMBER(FIND("~",A385)),ISNUMBER(FIND("*",B385)),ISNUMBER(FIND("?",B385)),ISNUMBER(FIND("~",B385))),"Перевірте код і відділ",IF(COUNTIF($A$7:$A$806,"="&amp;A385)&gt;1,"Код повторюється",IF(COUNTIFS('Налаштування'!$I$7:$I$18,"="&amp;B385,'Налаштування'!$J$7:$J$18,"Готово")&lt;&gt;1,"Перевірте відділ",IF(NOT(OR(C385="Тижневий",C385="Місячний")),"Оберіть тип",IF(OR(NOT(ISNUMBER(D385)),NOT(ISNUMBER(E385))),"Вкажіть дати",IF(OR(OR(D385&lt;1,D385&gt;2958465,D385&lt;&gt;INT(D385)),OR(E385&lt;1,E385&gt;2958465,E385&lt;&gt;INT(E385)),D385&gt;E385),"Перевірте дати",IF(OR('Налаштування'!$C$4&lt;&gt;"Готово",E385&lt;DATE('Налаштування'!$B$4,1,1),D385&gt;DATE('Налаштування'!$B$4,12,31)),"Перевірте рік",IF(OR(AND(C385="Тижневий",E385-D385&lt;&gt;6),AND(C385="Місячний",OR(YEAR(D385)&lt;&gt;'Налаштування'!$B$4,DAY(D385)&lt;&gt;1,E385&lt;&gt;DATE(YEAR(D385),MONTH(D385)+1,0)))),"Перевірте період",IF(COUNTIFS($B$7:$B$806,"="&amp;B385,$C$7:$C$806,C385,$D$7:$D$806,"&lt;="&amp;E385,$E$7:$E$806,"&gt;="&amp;D385)&gt;1,"Періоди перетинаються","Поля заповнені")))))))))))</x:f>
      </x:c>
      <x:c r="L385" s="11"/>
    </x:row>
    <x:row r="386" ht="40" customHeight="1">
      <x:c r="A386" s="11"/>
      <x:c r="B386" s="11"/>
      <x:c r="C386" s="11"/>
      <x:c r="D386" s="23"/>
      <x:c r="E386" s="23"/>
      <x:c r="F386" s="11"/>
      <x:c r="G386" s="11"/>
      <x:c r="H386" s="11"/>
      <x:c r="I386" s="11"/>
      <x:c r="J386" s="11"/>
      <x:c r="K386" s="12" t="str">
        <x:f>IF(COUNTA(A386:J386,L386)=0,"",IF(OR(OR(NOT(ISTEXT(A386)),LEN(TRIM(A386))=0),OR(NOT(ISTEXT(B386)),LEN(TRIM(B386))=0),OR(NOT(ISTEXT(F386)),LEN(TRIM(F386))=0),OR(NOT(ISTEXT(J386)),LEN(TRIM(J386))=0)),"Заповніть код, відділ, підсумок і роль",IF(OR(A386&lt;&gt;TRIM(A386),B386&lt;&gt;TRIM(B386),ISNUMBER(FIND("*",A386)),ISNUMBER(FIND("?",A386)),ISNUMBER(FIND("~",A386)),ISNUMBER(FIND("*",B386)),ISNUMBER(FIND("?",B386)),ISNUMBER(FIND("~",B386))),"Перевірте код і відділ",IF(COUNTIF($A$7:$A$806,"="&amp;A386)&gt;1,"Код повторюється",IF(COUNTIFS('Налаштування'!$I$7:$I$18,"="&amp;B386,'Налаштування'!$J$7:$J$18,"Готово")&lt;&gt;1,"Перевірте відділ",IF(NOT(OR(C386="Тижневий",C386="Місячний")),"Оберіть тип",IF(OR(NOT(ISNUMBER(D386)),NOT(ISNUMBER(E386))),"Вкажіть дати",IF(OR(OR(D386&lt;1,D386&gt;2958465,D386&lt;&gt;INT(D386)),OR(E386&lt;1,E386&gt;2958465,E386&lt;&gt;INT(E386)),D386&gt;E386),"Перевірте дати",IF(OR('Налаштування'!$C$4&lt;&gt;"Готово",E386&lt;DATE('Налаштування'!$B$4,1,1),D386&gt;DATE('Налаштування'!$B$4,12,31)),"Перевірте рік",IF(OR(AND(C386="Тижневий",E386-D386&lt;&gt;6),AND(C386="Місячний",OR(YEAR(D386)&lt;&gt;'Налаштування'!$B$4,DAY(D386)&lt;&gt;1,E386&lt;&gt;DATE(YEAR(D386),MONTH(D386)+1,0)))),"Перевірте період",IF(COUNTIFS($B$7:$B$806,"="&amp;B386,$C$7:$C$806,C386,$D$7:$D$806,"&lt;="&amp;E386,$E$7:$E$806,"&gt;="&amp;D386)&gt;1,"Періоди перетинаються","Поля заповнені")))))))))))</x:f>
      </x:c>
      <x:c r="L386" s="11"/>
    </x:row>
    <x:row r="387" ht="40" customHeight="1">
      <x:c r="A387" s="11"/>
      <x:c r="B387" s="11"/>
      <x:c r="C387" s="11"/>
      <x:c r="D387" s="23"/>
      <x:c r="E387" s="23"/>
      <x:c r="F387" s="11"/>
      <x:c r="G387" s="11"/>
      <x:c r="H387" s="11"/>
      <x:c r="I387" s="11"/>
      <x:c r="J387" s="11"/>
      <x:c r="K387" s="12" t="str">
        <x:f>IF(COUNTA(A387:J387,L387)=0,"",IF(OR(OR(NOT(ISTEXT(A387)),LEN(TRIM(A387))=0),OR(NOT(ISTEXT(B387)),LEN(TRIM(B387))=0),OR(NOT(ISTEXT(F387)),LEN(TRIM(F387))=0),OR(NOT(ISTEXT(J387)),LEN(TRIM(J387))=0)),"Заповніть код, відділ, підсумок і роль",IF(OR(A387&lt;&gt;TRIM(A387),B387&lt;&gt;TRIM(B387),ISNUMBER(FIND("*",A387)),ISNUMBER(FIND("?",A387)),ISNUMBER(FIND("~",A387)),ISNUMBER(FIND("*",B387)),ISNUMBER(FIND("?",B387)),ISNUMBER(FIND("~",B387))),"Перевірте код і відділ",IF(COUNTIF($A$7:$A$806,"="&amp;A387)&gt;1,"Код повторюється",IF(COUNTIFS('Налаштування'!$I$7:$I$18,"="&amp;B387,'Налаштування'!$J$7:$J$18,"Готово")&lt;&gt;1,"Перевірте відділ",IF(NOT(OR(C387="Тижневий",C387="Місячний")),"Оберіть тип",IF(OR(NOT(ISNUMBER(D387)),NOT(ISNUMBER(E387))),"Вкажіть дати",IF(OR(OR(D387&lt;1,D387&gt;2958465,D387&lt;&gt;INT(D387)),OR(E387&lt;1,E387&gt;2958465,E387&lt;&gt;INT(E387)),D387&gt;E387),"Перевірте дати",IF(OR('Налаштування'!$C$4&lt;&gt;"Готово",E387&lt;DATE('Налаштування'!$B$4,1,1),D387&gt;DATE('Налаштування'!$B$4,12,31)),"Перевірте рік",IF(OR(AND(C387="Тижневий",E387-D387&lt;&gt;6),AND(C387="Місячний",OR(YEAR(D387)&lt;&gt;'Налаштування'!$B$4,DAY(D387)&lt;&gt;1,E387&lt;&gt;DATE(YEAR(D387),MONTH(D387)+1,0)))),"Перевірте період",IF(COUNTIFS($B$7:$B$806,"="&amp;B387,$C$7:$C$806,C387,$D$7:$D$806,"&lt;="&amp;E387,$E$7:$E$806,"&gt;="&amp;D387)&gt;1,"Періоди перетинаються","Поля заповнені")))))))))))</x:f>
      </x:c>
      <x:c r="L387" s="11"/>
    </x:row>
    <x:row r="388" ht="40" customHeight="1">
      <x:c r="A388" s="11"/>
      <x:c r="B388" s="11"/>
      <x:c r="C388" s="11"/>
      <x:c r="D388" s="23"/>
      <x:c r="E388" s="23"/>
      <x:c r="F388" s="11"/>
      <x:c r="G388" s="11"/>
      <x:c r="H388" s="11"/>
      <x:c r="I388" s="11"/>
      <x:c r="J388" s="11"/>
      <x:c r="K388" s="12" t="str">
        <x:f>IF(COUNTA(A388:J388,L388)=0,"",IF(OR(OR(NOT(ISTEXT(A388)),LEN(TRIM(A388))=0),OR(NOT(ISTEXT(B388)),LEN(TRIM(B388))=0),OR(NOT(ISTEXT(F388)),LEN(TRIM(F388))=0),OR(NOT(ISTEXT(J388)),LEN(TRIM(J388))=0)),"Заповніть код, відділ, підсумок і роль",IF(OR(A388&lt;&gt;TRIM(A388),B388&lt;&gt;TRIM(B388),ISNUMBER(FIND("*",A388)),ISNUMBER(FIND("?",A388)),ISNUMBER(FIND("~",A388)),ISNUMBER(FIND("*",B388)),ISNUMBER(FIND("?",B388)),ISNUMBER(FIND("~",B388))),"Перевірте код і відділ",IF(COUNTIF($A$7:$A$806,"="&amp;A388)&gt;1,"Код повторюється",IF(COUNTIFS('Налаштування'!$I$7:$I$18,"="&amp;B388,'Налаштування'!$J$7:$J$18,"Готово")&lt;&gt;1,"Перевірте відділ",IF(NOT(OR(C388="Тижневий",C388="Місячний")),"Оберіть тип",IF(OR(NOT(ISNUMBER(D388)),NOT(ISNUMBER(E388))),"Вкажіть дати",IF(OR(OR(D388&lt;1,D388&gt;2958465,D388&lt;&gt;INT(D388)),OR(E388&lt;1,E388&gt;2958465,E388&lt;&gt;INT(E388)),D388&gt;E388),"Перевірте дати",IF(OR('Налаштування'!$C$4&lt;&gt;"Готово",E388&lt;DATE('Налаштування'!$B$4,1,1),D388&gt;DATE('Налаштування'!$B$4,12,31)),"Перевірте рік",IF(OR(AND(C388="Тижневий",E388-D388&lt;&gt;6),AND(C388="Місячний",OR(YEAR(D388)&lt;&gt;'Налаштування'!$B$4,DAY(D388)&lt;&gt;1,E388&lt;&gt;DATE(YEAR(D388),MONTH(D388)+1,0)))),"Перевірте період",IF(COUNTIFS($B$7:$B$806,"="&amp;B388,$C$7:$C$806,C388,$D$7:$D$806,"&lt;="&amp;E388,$E$7:$E$806,"&gt;="&amp;D388)&gt;1,"Періоди перетинаються","Поля заповнені")))))))))))</x:f>
      </x:c>
      <x:c r="L388" s="11"/>
    </x:row>
    <x:row r="389" ht="40" customHeight="1">
      <x:c r="A389" s="11"/>
      <x:c r="B389" s="11"/>
      <x:c r="C389" s="11"/>
      <x:c r="D389" s="23"/>
      <x:c r="E389" s="23"/>
      <x:c r="F389" s="11"/>
      <x:c r="G389" s="11"/>
      <x:c r="H389" s="11"/>
      <x:c r="I389" s="11"/>
      <x:c r="J389" s="11"/>
      <x:c r="K389" s="12" t="str">
        <x:f>IF(COUNTA(A389:J389,L389)=0,"",IF(OR(OR(NOT(ISTEXT(A389)),LEN(TRIM(A389))=0),OR(NOT(ISTEXT(B389)),LEN(TRIM(B389))=0),OR(NOT(ISTEXT(F389)),LEN(TRIM(F389))=0),OR(NOT(ISTEXT(J389)),LEN(TRIM(J389))=0)),"Заповніть код, відділ, підсумок і роль",IF(OR(A389&lt;&gt;TRIM(A389),B389&lt;&gt;TRIM(B389),ISNUMBER(FIND("*",A389)),ISNUMBER(FIND("?",A389)),ISNUMBER(FIND("~",A389)),ISNUMBER(FIND("*",B389)),ISNUMBER(FIND("?",B389)),ISNUMBER(FIND("~",B389))),"Перевірте код і відділ",IF(COUNTIF($A$7:$A$806,"="&amp;A389)&gt;1,"Код повторюється",IF(COUNTIFS('Налаштування'!$I$7:$I$18,"="&amp;B389,'Налаштування'!$J$7:$J$18,"Готово")&lt;&gt;1,"Перевірте відділ",IF(NOT(OR(C389="Тижневий",C389="Місячний")),"Оберіть тип",IF(OR(NOT(ISNUMBER(D389)),NOT(ISNUMBER(E389))),"Вкажіть дати",IF(OR(OR(D389&lt;1,D389&gt;2958465,D389&lt;&gt;INT(D389)),OR(E389&lt;1,E389&gt;2958465,E389&lt;&gt;INT(E389)),D389&gt;E389),"Перевірте дати",IF(OR('Налаштування'!$C$4&lt;&gt;"Готово",E389&lt;DATE('Налаштування'!$B$4,1,1),D389&gt;DATE('Налаштування'!$B$4,12,31)),"Перевірте рік",IF(OR(AND(C389="Тижневий",E389-D389&lt;&gt;6),AND(C389="Місячний",OR(YEAR(D389)&lt;&gt;'Налаштування'!$B$4,DAY(D389)&lt;&gt;1,E389&lt;&gt;DATE(YEAR(D389),MONTH(D389)+1,0)))),"Перевірте період",IF(COUNTIFS($B$7:$B$806,"="&amp;B389,$C$7:$C$806,C389,$D$7:$D$806,"&lt;="&amp;E389,$E$7:$E$806,"&gt;="&amp;D389)&gt;1,"Періоди перетинаються","Поля заповнені")))))))))))</x:f>
      </x:c>
      <x:c r="L389" s="11"/>
    </x:row>
    <x:row r="390" ht="40" customHeight="1">
      <x:c r="A390" s="11"/>
      <x:c r="B390" s="11"/>
      <x:c r="C390" s="11"/>
      <x:c r="D390" s="23"/>
      <x:c r="E390" s="23"/>
      <x:c r="F390" s="11"/>
      <x:c r="G390" s="11"/>
      <x:c r="H390" s="11"/>
      <x:c r="I390" s="11"/>
      <x:c r="J390" s="11"/>
      <x:c r="K390" s="12" t="str">
        <x:f>IF(COUNTA(A390:J390,L390)=0,"",IF(OR(OR(NOT(ISTEXT(A390)),LEN(TRIM(A390))=0),OR(NOT(ISTEXT(B390)),LEN(TRIM(B390))=0),OR(NOT(ISTEXT(F390)),LEN(TRIM(F390))=0),OR(NOT(ISTEXT(J390)),LEN(TRIM(J390))=0)),"Заповніть код, відділ, підсумок і роль",IF(OR(A390&lt;&gt;TRIM(A390),B390&lt;&gt;TRIM(B390),ISNUMBER(FIND("*",A390)),ISNUMBER(FIND("?",A390)),ISNUMBER(FIND("~",A390)),ISNUMBER(FIND("*",B390)),ISNUMBER(FIND("?",B390)),ISNUMBER(FIND("~",B390))),"Перевірте код і відділ",IF(COUNTIF($A$7:$A$806,"="&amp;A390)&gt;1,"Код повторюється",IF(COUNTIFS('Налаштування'!$I$7:$I$18,"="&amp;B390,'Налаштування'!$J$7:$J$18,"Готово")&lt;&gt;1,"Перевірте відділ",IF(NOT(OR(C390="Тижневий",C390="Місячний")),"Оберіть тип",IF(OR(NOT(ISNUMBER(D390)),NOT(ISNUMBER(E390))),"Вкажіть дати",IF(OR(OR(D390&lt;1,D390&gt;2958465,D390&lt;&gt;INT(D390)),OR(E390&lt;1,E390&gt;2958465,E390&lt;&gt;INT(E390)),D390&gt;E390),"Перевірте дати",IF(OR('Налаштування'!$C$4&lt;&gt;"Готово",E390&lt;DATE('Налаштування'!$B$4,1,1),D390&gt;DATE('Налаштування'!$B$4,12,31)),"Перевірте рік",IF(OR(AND(C390="Тижневий",E390-D390&lt;&gt;6),AND(C390="Місячний",OR(YEAR(D390)&lt;&gt;'Налаштування'!$B$4,DAY(D390)&lt;&gt;1,E390&lt;&gt;DATE(YEAR(D390),MONTH(D390)+1,0)))),"Перевірте період",IF(COUNTIFS($B$7:$B$806,"="&amp;B390,$C$7:$C$806,C390,$D$7:$D$806,"&lt;="&amp;E390,$E$7:$E$806,"&gt;="&amp;D390)&gt;1,"Періоди перетинаються","Поля заповнені")))))))))))</x:f>
      </x:c>
      <x:c r="L390" s="11"/>
    </x:row>
    <x:row r="391" ht="40" customHeight="1">
      <x:c r="A391" s="11"/>
      <x:c r="B391" s="11"/>
      <x:c r="C391" s="11"/>
      <x:c r="D391" s="23"/>
      <x:c r="E391" s="23"/>
      <x:c r="F391" s="11"/>
      <x:c r="G391" s="11"/>
      <x:c r="H391" s="11"/>
      <x:c r="I391" s="11"/>
      <x:c r="J391" s="11"/>
      <x:c r="K391" s="12" t="str">
        <x:f>IF(COUNTA(A391:J391,L391)=0,"",IF(OR(OR(NOT(ISTEXT(A391)),LEN(TRIM(A391))=0),OR(NOT(ISTEXT(B391)),LEN(TRIM(B391))=0),OR(NOT(ISTEXT(F391)),LEN(TRIM(F391))=0),OR(NOT(ISTEXT(J391)),LEN(TRIM(J391))=0)),"Заповніть код, відділ, підсумок і роль",IF(OR(A391&lt;&gt;TRIM(A391),B391&lt;&gt;TRIM(B391),ISNUMBER(FIND("*",A391)),ISNUMBER(FIND("?",A391)),ISNUMBER(FIND("~",A391)),ISNUMBER(FIND("*",B391)),ISNUMBER(FIND("?",B391)),ISNUMBER(FIND("~",B391))),"Перевірте код і відділ",IF(COUNTIF($A$7:$A$806,"="&amp;A391)&gt;1,"Код повторюється",IF(COUNTIFS('Налаштування'!$I$7:$I$18,"="&amp;B391,'Налаштування'!$J$7:$J$18,"Готово")&lt;&gt;1,"Перевірте відділ",IF(NOT(OR(C391="Тижневий",C391="Місячний")),"Оберіть тип",IF(OR(NOT(ISNUMBER(D391)),NOT(ISNUMBER(E391))),"Вкажіть дати",IF(OR(OR(D391&lt;1,D391&gt;2958465,D391&lt;&gt;INT(D391)),OR(E391&lt;1,E391&gt;2958465,E391&lt;&gt;INT(E391)),D391&gt;E391),"Перевірте дати",IF(OR('Налаштування'!$C$4&lt;&gt;"Готово",E391&lt;DATE('Налаштування'!$B$4,1,1),D391&gt;DATE('Налаштування'!$B$4,12,31)),"Перевірте рік",IF(OR(AND(C391="Тижневий",E391-D391&lt;&gt;6),AND(C391="Місячний",OR(YEAR(D391)&lt;&gt;'Налаштування'!$B$4,DAY(D391)&lt;&gt;1,E391&lt;&gt;DATE(YEAR(D391),MONTH(D391)+1,0)))),"Перевірте період",IF(COUNTIFS($B$7:$B$806,"="&amp;B391,$C$7:$C$806,C391,$D$7:$D$806,"&lt;="&amp;E391,$E$7:$E$806,"&gt;="&amp;D391)&gt;1,"Періоди перетинаються","Поля заповнені")))))))))))</x:f>
      </x:c>
      <x:c r="L391" s="11"/>
    </x:row>
    <x:row r="392" ht="40" customHeight="1">
      <x:c r="A392" s="11"/>
      <x:c r="B392" s="11"/>
      <x:c r="C392" s="11"/>
      <x:c r="D392" s="23"/>
      <x:c r="E392" s="23"/>
      <x:c r="F392" s="11"/>
      <x:c r="G392" s="11"/>
      <x:c r="H392" s="11"/>
      <x:c r="I392" s="11"/>
      <x:c r="J392" s="11"/>
      <x:c r="K392" s="12" t="str">
        <x:f>IF(COUNTA(A392:J392,L392)=0,"",IF(OR(OR(NOT(ISTEXT(A392)),LEN(TRIM(A392))=0),OR(NOT(ISTEXT(B392)),LEN(TRIM(B392))=0),OR(NOT(ISTEXT(F392)),LEN(TRIM(F392))=0),OR(NOT(ISTEXT(J392)),LEN(TRIM(J392))=0)),"Заповніть код, відділ, підсумок і роль",IF(OR(A392&lt;&gt;TRIM(A392),B392&lt;&gt;TRIM(B392),ISNUMBER(FIND("*",A392)),ISNUMBER(FIND("?",A392)),ISNUMBER(FIND("~",A392)),ISNUMBER(FIND("*",B392)),ISNUMBER(FIND("?",B392)),ISNUMBER(FIND("~",B392))),"Перевірте код і відділ",IF(COUNTIF($A$7:$A$806,"="&amp;A392)&gt;1,"Код повторюється",IF(COUNTIFS('Налаштування'!$I$7:$I$18,"="&amp;B392,'Налаштування'!$J$7:$J$18,"Готово")&lt;&gt;1,"Перевірте відділ",IF(NOT(OR(C392="Тижневий",C392="Місячний")),"Оберіть тип",IF(OR(NOT(ISNUMBER(D392)),NOT(ISNUMBER(E392))),"Вкажіть дати",IF(OR(OR(D392&lt;1,D392&gt;2958465,D392&lt;&gt;INT(D392)),OR(E392&lt;1,E392&gt;2958465,E392&lt;&gt;INT(E392)),D392&gt;E392),"Перевірте дати",IF(OR('Налаштування'!$C$4&lt;&gt;"Готово",E392&lt;DATE('Налаштування'!$B$4,1,1),D392&gt;DATE('Налаштування'!$B$4,12,31)),"Перевірте рік",IF(OR(AND(C392="Тижневий",E392-D392&lt;&gt;6),AND(C392="Місячний",OR(YEAR(D392)&lt;&gt;'Налаштування'!$B$4,DAY(D392)&lt;&gt;1,E392&lt;&gt;DATE(YEAR(D392),MONTH(D392)+1,0)))),"Перевірте період",IF(COUNTIFS($B$7:$B$806,"="&amp;B392,$C$7:$C$806,C392,$D$7:$D$806,"&lt;="&amp;E392,$E$7:$E$806,"&gt;="&amp;D392)&gt;1,"Періоди перетинаються","Поля заповнені")))))))))))</x:f>
      </x:c>
      <x:c r="L392" s="11"/>
    </x:row>
    <x:row r="393" ht="40" customHeight="1">
      <x:c r="A393" s="11"/>
      <x:c r="B393" s="11"/>
      <x:c r="C393" s="11"/>
      <x:c r="D393" s="23"/>
      <x:c r="E393" s="23"/>
      <x:c r="F393" s="11"/>
      <x:c r="G393" s="11"/>
      <x:c r="H393" s="11"/>
      <x:c r="I393" s="11"/>
      <x:c r="J393" s="11"/>
      <x:c r="K393" s="12" t="str">
        <x:f>IF(COUNTA(A393:J393,L393)=0,"",IF(OR(OR(NOT(ISTEXT(A393)),LEN(TRIM(A393))=0),OR(NOT(ISTEXT(B393)),LEN(TRIM(B393))=0),OR(NOT(ISTEXT(F393)),LEN(TRIM(F393))=0),OR(NOT(ISTEXT(J393)),LEN(TRIM(J393))=0)),"Заповніть код, відділ, підсумок і роль",IF(OR(A393&lt;&gt;TRIM(A393),B393&lt;&gt;TRIM(B393),ISNUMBER(FIND("*",A393)),ISNUMBER(FIND("?",A393)),ISNUMBER(FIND("~",A393)),ISNUMBER(FIND("*",B393)),ISNUMBER(FIND("?",B393)),ISNUMBER(FIND("~",B393))),"Перевірте код і відділ",IF(COUNTIF($A$7:$A$806,"="&amp;A393)&gt;1,"Код повторюється",IF(COUNTIFS('Налаштування'!$I$7:$I$18,"="&amp;B393,'Налаштування'!$J$7:$J$18,"Готово")&lt;&gt;1,"Перевірте відділ",IF(NOT(OR(C393="Тижневий",C393="Місячний")),"Оберіть тип",IF(OR(NOT(ISNUMBER(D393)),NOT(ISNUMBER(E393))),"Вкажіть дати",IF(OR(OR(D393&lt;1,D393&gt;2958465,D393&lt;&gt;INT(D393)),OR(E393&lt;1,E393&gt;2958465,E393&lt;&gt;INT(E393)),D393&gt;E393),"Перевірте дати",IF(OR('Налаштування'!$C$4&lt;&gt;"Готово",E393&lt;DATE('Налаштування'!$B$4,1,1),D393&gt;DATE('Налаштування'!$B$4,12,31)),"Перевірте рік",IF(OR(AND(C393="Тижневий",E393-D393&lt;&gt;6),AND(C393="Місячний",OR(YEAR(D393)&lt;&gt;'Налаштування'!$B$4,DAY(D393)&lt;&gt;1,E393&lt;&gt;DATE(YEAR(D393),MONTH(D393)+1,0)))),"Перевірте період",IF(COUNTIFS($B$7:$B$806,"="&amp;B393,$C$7:$C$806,C393,$D$7:$D$806,"&lt;="&amp;E393,$E$7:$E$806,"&gt;="&amp;D393)&gt;1,"Періоди перетинаються","Поля заповнені")))))))))))</x:f>
      </x:c>
      <x:c r="L393" s="11"/>
    </x:row>
    <x:row r="394" ht="40" customHeight="1">
      <x:c r="A394" s="11"/>
      <x:c r="B394" s="11"/>
      <x:c r="C394" s="11"/>
      <x:c r="D394" s="23"/>
      <x:c r="E394" s="23"/>
      <x:c r="F394" s="11"/>
      <x:c r="G394" s="11"/>
      <x:c r="H394" s="11"/>
      <x:c r="I394" s="11"/>
      <x:c r="J394" s="11"/>
      <x:c r="K394" s="12" t="str">
        <x:f>IF(COUNTA(A394:J394,L394)=0,"",IF(OR(OR(NOT(ISTEXT(A394)),LEN(TRIM(A394))=0),OR(NOT(ISTEXT(B394)),LEN(TRIM(B394))=0),OR(NOT(ISTEXT(F394)),LEN(TRIM(F394))=0),OR(NOT(ISTEXT(J394)),LEN(TRIM(J394))=0)),"Заповніть код, відділ, підсумок і роль",IF(OR(A394&lt;&gt;TRIM(A394),B394&lt;&gt;TRIM(B394),ISNUMBER(FIND("*",A394)),ISNUMBER(FIND("?",A394)),ISNUMBER(FIND("~",A394)),ISNUMBER(FIND("*",B394)),ISNUMBER(FIND("?",B394)),ISNUMBER(FIND("~",B394))),"Перевірте код і відділ",IF(COUNTIF($A$7:$A$806,"="&amp;A394)&gt;1,"Код повторюється",IF(COUNTIFS('Налаштування'!$I$7:$I$18,"="&amp;B394,'Налаштування'!$J$7:$J$18,"Готово")&lt;&gt;1,"Перевірте відділ",IF(NOT(OR(C394="Тижневий",C394="Місячний")),"Оберіть тип",IF(OR(NOT(ISNUMBER(D394)),NOT(ISNUMBER(E394))),"Вкажіть дати",IF(OR(OR(D394&lt;1,D394&gt;2958465,D394&lt;&gt;INT(D394)),OR(E394&lt;1,E394&gt;2958465,E394&lt;&gt;INT(E394)),D394&gt;E394),"Перевірте дати",IF(OR('Налаштування'!$C$4&lt;&gt;"Готово",E394&lt;DATE('Налаштування'!$B$4,1,1),D394&gt;DATE('Налаштування'!$B$4,12,31)),"Перевірте рік",IF(OR(AND(C394="Тижневий",E394-D394&lt;&gt;6),AND(C394="Місячний",OR(YEAR(D394)&lt;&gt;'Налаштування'!$B$4,DAY(D394)&lt;&gt;1,E394&lt;&gt;DATE(YEAR(D394),MONTH(D394)+1,0)))),"Перевірте період",IF(COUNTIFS($B$7:$B$806,"="&amp;B394,$C$7:$C$806,C394,$D$7:$D$806,"&lt;="&amp;E394,$E$7:$E$806,"&gt;="&amp;D394)&gt;1,"Періоди перетинаються","Поля заповнені")))))))))))</x:f>
      </x:c>
      <x:c r="L394" s="11"/>
    </x:row>
    <x:row r="395" ht="40" customHeight="1">
      <x:c r="A395" s="11"/>
      <x:c r="B395" s="11"/>
      <x:c r="C395" s="11"/>
      <x:c r="D395" s="23"/>
      <x:c r="E395" s="23"/>
      <x:c r="F395" s="11"/>
      <x:c r="G395" s="11"/>
      <x:c r="H395" s="11"/>
      <x:c r="I395" s="11"/>
      <x:c r="J395" s="11"/>
      <x:c r="K395" s="12" t="str">
        <x:f>IF(COUNTA(A395:J395,L395)=0,"",IF(OR(OR(NOT(ISTEXT(A395)),LEN(TRIM(A395))=0),OR(NOT(ISTEXT(B395)),LEN(TRIM(B395))=0),OR(NOT(ISTEXT(F395)),LEN(TRIM(F395))=0),OR(NOT(ISTEXT(J395)),LEN(TRIM(J395))=0)),"Заповніть код, відділ, підсумок і роль",IF(OR(A395&lt;&gt;TRIM(A395),B395&lt;&gt;TRIM(B395),ISNUMBER(FIND("*",A395)),ISNUMBER(FIND("?",A395)),ISNUMBER(FIND("~",A395)),ISNUMBER(FIND("*",B395)),ISNUMBER(FIND("?",B395)),ISNUMBER(FIND("~",B395))),"Перевірте код і відділ",IF(COUNTIF($A$7:$A$806,"="&amp;A395)&gt;1,"Код повторюється",IF(COUNTIFS('Налаштування'!$I$7:$I$18,"="&amp;B395,'Налаштування'!$J$7:$J$18,"Готово")&lt;&gt;1,"Перевірте відділ",IF(NOT(OR(C395="Тижневий",C395="Місячний")),"Оберіть тип",IF(OR(NOT(ISNUMBER(D395)),NOT(ISNUMBER(E395))),"Вкажіть дати",IF(OR(OR(D395&lt;1,D395&gt;2958465,D395&lt;&gt;INT(D395)),OR(E395&lt;1,E395&gt;2958465,E395&lt;&gt;INT(E395)),D395&gt;E395),"Перевірте дати",IF(OR('Налаштування'!$C$4&lt;&gt;"Готово",E395&lt;DATE('Налаштування'!$B$4,1,1),D395&gt;DATE('Налаштування'!$B$4,12,31)),"Перевірте рік",IF(OR(AND(C395="Тижневий",E395-D395&lt;&gt;6),AND(C395="Місячний",OR(YEAR(D395)&lt;&gt;'Налаштування'!$B$4,DAY(D395)&lt;&gt;1,E395&lt;&gt;DATE(YEAR(D395),MONTH(D395)+1,0)))),"Перевірте період",IF(COUNTIFS($B$7:$B$806,"="&amp;B395,$C$7:$C$806,C395,$D$7:$D$806,"&lt;="&amp;E395,$E$7:$E$806,"&gt;="&amp;D395)&gt;1,"Періоди перетинаються","Поля заповнені")))))))))))</x:f>
      </x:c>
      <x:c r="L395" s="11"/>
    </x:row>
    <x:row r="396" ht="40" customHeight="1">
      <x:c r="A396" s="11"/>
      <x:c r="B396" s="11"/>
      <x:c r="C396" s="11"/>
      <x:c r="D396" s="23"/>
      <x:c r="E396" s="23"/>
      <x:c r="F396" s="11"/>
      <x:c r="G396" s="11"/>
      <x:c r="H396" s="11"/>
      <x:c r="I396" s="11"/>
      <x:c r="J396" s="11"/>
      <x:c r="K396" s="12" t="str">
        <x:f>IF(COUNTA(A396:J396,L396)=0,"",IF(OR(OR(NOT(ISTEXT(A396)),LEN(TRIM(A396))=0),OR(NOT(ISTEXT(B396)),LEN(TRIM(B396))=0),OR(NOT(ISTEXT(F396)),LEN(TRIM(F396))=0),OR(NOT(ISTEXT(J396)),LEN(TRIM(J396))=0)),"Заповніть код, відділ, підсумок і роль",IF(OR(A396&lt;&gt;TRIM(A396),B396&lt;&gt;TRIM(B396),ISNUMBER(FIND("*",A396)),ISNUMBER(FIND("?",A396)),ISNUMBER(FIND("~",A396)),ISNUMBER(FIND("*",B396)),ISNUMBER(FIND("?",B396)),ISNUMBER(FIND("~",B396))),"Перевірте код і відділ",IF(COUNTIF($A$7:$A$806,"="&amp;A396)&gt;1,"Код повторюється",IF(COUNTIFS('Налаштування'!$I$7:$I$18,"="&amp;B396,'Налаштування'!$J$7:$J$18,"Готово")&lt;&gt;1,"Перевірте відділ",IF(NOT(OR(C396="Тижневий",C396="Місячний")),"Оберіть тип",IF(OR(NOT(ISNUMBER(D396)),NOT(ISNUMBER(E396))),"Вкажіть дати",IF(OR(OR(D396&lt;1,D396&gt;2958465,D396&lt;&gt;INT(D396)),OR(E396&lt;1,E396&gt;2958465,E396&lt;&gt;INT(E396)),D396&gt;E396),"Перевірте дати",IF(OR('Налаштування'!$C$4&lt;&gt;"Готово",E396&lt;DATE('Налаштування'!$B$4,1,1),D396&gt;DATE('Налаштування'!$B$4,12,31)),"Перевірте рік",IF(OR(AND(C396="Тижневий",E396-D396&lt;&gt;6),AND(C396="Місячний",OR(YEAR(D396)&lt;&gt;'Налаштування'!$B$4,DAY(D396)&lt;&gt;1,E396&lt;&gt;DATE(YEAR(D396),MONTH(D396)+1,0)))),"Перевірте період",IF(COUNTIFS($B$7:$B$806,"="&amp;B396,$C$7:$C$806,C396,$D$7:$D$806,"&lt;="&amp;E396,$E$7:$E$806,"&gt;="&amp;D396)&gt;1,"Періоди перетинаються","Поля заповнені")))))))))))</x:f>
      </x:c>
      <x:c r="L396" s="11"/>
    </x:row>
    <x:row r="397" ht="40" customHeight="1">
      <x:c r="A397" s="11"/>
      <x:c r="B397" s="11"/>
      <x:c r="C397" s="11"/>
      <x:c r="D397" s="23"/>
      <x:c r="E397" s="23"/>
      <x:c r="F397" s="11"/>
      <x:c r="G397" s="11"/>
      <x:c r="H397" s="11"/>
      <x:c r="I397" s="11"/>
      <x:c r="J397" s="11"/>
      <x:c r="K397" s="12" t="str">
        <x:f>IF(COUNTA(A397:J397,L397)=0,"",IF(OR(OR(NOT(ISTEXT(A397)),LEN(TRIM(A397))=0),OR(NOT(ISTEXT(B397)),LEN(TRIM(B397))=0),OR(NOT(ISTEXT(F397)),LEN(TRIM(F397))=0),OR(NOT(ISTEXT(J397)),LEN(TRIM(J397))=0)),"Заповніть код, відділ, підсумок і роль",IF(OR(A397&lt;&gt;TRIM(A397),B397&lt;&gt;TRIM(B397),ISNUMBER(FIND("*",A397)),ISNUMBER(FIND("?",A397)),ISNUMBER(FIND("~",A397)),ISNUMBER(FIND("*",B397)),ISNUMBER(FIND("?",B397)),ISNUMBER(FIND("~",B397))),"Перевірте код і відділ",IF(COUNTIF($A$7:$A$806,"="&amp;A397)&gt;1,"Код повторюється",IF(COUNTIFS('Налаштування'!$I$7:$I$18,"="&amp;B397,'Налаштування'!$J$7:$J$18,"Готово")&lt;&gt;1,"Перевірте відділ",IF(NOT(OR(C397="Тижневий",C397="Місячний")),"Оберіть тип",IF(OR(NOT(ISNUMBER(D397)),NOT(ISNUMBER(E397))),"Вкажіть дати",IF(OR(OR(D397&lt;1,D397&gt;2958465,D397&lt;&gt;INT(D397)),OR(E397&lt;1,E397&gt;2958465,E397&lt;&gt;INT(E397)),D397&gt;E397),"Перевірте дати",IF(OR('Налаштування'!$C$4&lt;&gt;"Готово",E397&lt;DATE('Налаштування'!$B$4,1,1),D397&gt;DATE('Налаштування'!$B$4,12,31)),"Перевірте рік",IF(OR(AND(C397="Тижневий",E397-D397&lt;&gt;6),AND(C397="Місячний",OR(YEAR(D397)&lt;&gt;'Налаштування'!$B$4,DAY(D397)&lt;&gt;1,E397&lt;&gt;DATE(YEAR(D397),MONTH(D397)+1,0)))),"Перевірте період",IF(COUNTIFS($B$7:$B$806,"="&amp;B397,$C$7:$C$806,C397,$D$7:$D$806,"&lt;="&amp;E397,$E$7:$E$806,"&gt;="&amp;D397)&gt;1,"Періоди перетинаються","Поля заповнені")))))))))))</x:f>
      </x:c>
      <x:c r="L397" s="11"/>
    </x:row>
    <x:row r="398" ht="40" customHeight="1">
      <x:c r="A398" s="11"/>
      <x:c r="B398" s="11"/>
      <x:c r="C398" s="11"/>
      <x:c r="D398" s="23"/>
      <x:c r="E398" s="23"/>
      <x:c r="F398" s="11"/>
      <x:c r="G398" s="11"/>
      <x:c r="H398" s="11"/>
      <x:c r="I398" s="11"/>
      <x:c r="J398" s="11"/>
      <x:c r="K398" s="12" t="str">
        <x:f>IF(COUNTA(A398:J398,L398)=0,"",IF(OR(OR(NOT(ISTEXT(A398)),LEN(TRIM(A398))=0),OR(NOT(ISTEXT(B398)),LEN(TRIM(B398))=0),OR(NOT(ISTEXT(F398)),LEN(TRIM(F398))=0),OR(NOT(ISTEXT(J398)),LEN(TRIM(J398))=0)),"Заповніть код, відділ, підсумок і роль",IF(OR(A398&lt;&gt;TRIM(A398),B398&lt;&gt;TRIM(B398),ISNUMBER(FIND("*",A398)),ISNUMBER(FIND("?",A398)),ISNUMBER(FIND("~",A398)),ISNUMBER(FIND("*",B398)),ISNUMBER(FIND("?",B398)),ISNUMBER(FIND("~",B398))),"Перевірте код і відділ",IF(COUNTIF($A$7:$A$806,"="&amp;A398)&gt;1,"Код повторюється",IF(COUNTIFS('Налаштування'!$I$7:$I$18,"="&amp;B398,'Налаштування'!$J$7:$J$18,"Готово")&lt;&gt;1,"Перевірте відділ",IF(NOT(OR(C398="Тижневий",C398="Місячний")),"Оберіть тип",IF(OR(NOT(ISNUMBER(D398)),NOT(ISNUMBER(E398))),"Вкажіть дати",IF(OR(OR(D398&lt;1,D398&gt;2958465,D398&lt;&gt;INT(D398)),OR(E398&lt;1,E398&gt;2958465,E398&lt;&gt;INT(E398)),D398&gt;E398),"Перевірте дати",IF(OR('Налаштування'!$C$4&lt;&gt;"Готово",E398&lt;DATE('Налаштування'!$B$4,1,1),D398&gt;DATE('Налаштування'!$B$4,12,31)),"Перевірте рік",IF(OR(AND(C398="Тижневий",E398-D398&lt;&gt;6),AND(C398="Місячний",OR(YEAR(D398)&lt;&gt;'Налаштування'!$B$4,DAY(D398)&lt;&gt;1,E398&lt;&gt;DATE(YEAR(D398),MONTH(D398)+1,0)))),"Перевірте період",IF(COUNTIFS($B$7:$B$806,"="&amp;B398,$C$7:$C$806,C398,$D$7:$D$806,"&lt;="&amp;E398,$E$7:$E$806,"&gt;="&amp;D398)&gt;1,"Періоди перетинаються","Поля заповнені")))))))))))</x:f>
      </x:c>
      <x:c r="L398" s="11"/>
    </x:row>
    <x:row r="399" ht="40" customHeight="1">
      <x:c r="A399" s="11"/>
      <x:c r="B399" s="11"/>
      <x:c r="C399" s="11"/>
      <x:c r="D399" s="23"/>
      <x:c r="E399" s="23"/>
      <x:c r="F399" s="11"/>
      <x:c r="G399" s="11"/>
      <x:c r="H399" s="11"/>
      <x:c r="I399" s="11"/>
      <x:c r="J399" s="11"/>
      <x:c r="K399" s="12" t="str">
        <x:f>IF(COUNTA(A399:J399,L399)=0,"",IF(OR(OR(NOT(ISTEXT(A399)),LEN(TRIM(A399))=0),OR(NOT(ISTEXT(B399)),LEN(TRIM(B399))=0),OR(NOT(ISTEXT(F399)),LEN(TRIM(F399))=0),OR(NOT(ISTEXT(J399)),LEN(TRIM(J399))=0)),"Заповніть код, відділ, підсумок і роль",IF(OR(A399&lt;&gt;TRIM(A399),B399&lt;&gt;TRIM(B399),ISNUMBER(FIND("*",A399)),ISNUMBER(FIND("?",A399)),ISNUMBER(FIND("~",A399)),ISNUMBER(FIND("*",B399)),ISNUMBER(FIND("?",B399)),ISNUMBER(FIND("~",B399))),"Перевірте код і відділ",IF(COUNTIF($A$7:$A$806,"="&amp;A399)&gt;1,"Код повторюється",IF(COUNTIFS('Налаштування'!$I$7:$I$18,"="&amp;B399,'Налаштування'!$J$7:$J$18,"Готово")&lt;&gt;1,"Перевірте відділ",IF(NOT(OR(C399="Тижневий",C399="Місячний")),"Оберіть тип",IF(OR(NOT(ISNUMBER(D399)),NOT(ISNUMBER(E399))),"Вкажіть дати",IF(OR(OR(D399&lt;1,D399&gt;2958465,D399&lt;&gt;INT(D399)),OR(E399&lt;1,E399&gt;2958465,E399&lt;&gt;INT(E399)),D399&gt;E399),"Перевірте дати",IF(OR('Налаштування'!$C$4&lt;&gt;"Готово",E399&lt;DATE('Налаштування'!$B$4,1,1),D399&gt;DATE('Налаштування'!$B$4,12,31)),"Перевірте рік",IF(OR(AND(C399="Тижневий",E399-D399&lt;&gt;6),AND(C399="Місячний",OR(YEAR(D399)&lt;&gt;'Налаштування'!$B$4,DAY(D399)&lt;&gt;1,E399&lt;&gt;DATE(YEAR(D399),MONTH(D399)+1,0)))),"Перевірте період",IF(COUNTIFS($B$7:$B$806,"="&amp;B399,$C$7:$C$806,C399,$D$7:$D$806,"&lt;="&amp;E399,$E$7:$E$806,"&gt;="&amp;D399)&gt;1,"Періоди перетинаються","Поля заповнені")))))))))))</x:f>
      </x:c>
      <x:c r="L399" s="11"/>
    </x:row>
    <x:row r="400" ht="40" customHeight="1">
      <x:c r="A400" s="11"/>
      <x:c r="B400" s="11"/>
      <x:c r="C400" s="11"/>
      <x:c r="D400" s="23"/>
      <x:c r="E400" s="23"/>
      <x:c r="F400" s="11"/>
      <x:c r="G400" s="11"/>
      <x:c r="H400" s="11"/>
      <x:c r="I400" s="11"/>
      <x:c r="J400" s="11"/>
      <x:c r="K400" s="12" t="str">
        <x:f>IF(COUNTA(A400:J400,L400)=0,"",IF(OR(OR(NOT(ISTEXT(A400)),LEN(TRIM(A400))=0),OR(NOT(ISTEXT(B400)),LEN(TRIM(B400))=0),OR(NOT(ISTEXT(F400)),LEN(TRIM(F400))=0),OR(NOT(ISTEXT(J400)),LEN(TRIM(J400))=0)),"Заповніть код, відділ, підсумок і роль",IF(OR(A400&lt;&gt;TRIM(A400),B400&lt;&gt;TRIM(B400),ISNUMBER(FIND("*",A400)),ISNUMBER(FIND("?",A400)),ISNUMBER(FIND("~",A400)),ISNUMBER(FIND("*",B400)),ISNUMBER(FIND("?",B400)),ISNUMBER(FIND("~",B400))),"Перевірте код і відділ",IF(COUNTIF($A$7:$A$806,"="&amp;A400)&gt;1,"Код повторюється",IF(COUNTIFS('Налаштування'!$I$7:$I$18,"="&amp;B400,'Налаштування'!$J$7:$J$18,"Готово")&lt;&gt;1,"Перевірте відділ",IF(NOT(OR(C400="Тижневий",C400="Місячний")),"Оберіть тип",IF(OR(NOT(ISNUMBER(D400)),NOT(ISNUMBER(E400))),"Вкажіть дати",IF(OR(OR(D400&lt;1,D400&gt;2958465,D400&lt;&gt;INT(D400)),OR(E400&lt;1,E400&gt;2958465,E400&lt;&gt;INT(E400)),D400&gt;E400),"Перевірте дати",IF(OR('Налаштування'!$C$4&lt;&gt;"Готово",E400&lt;DATE('Налаштування'!$B$4,1,1),D400&gt;DATE('Налаштування'!$B$4,12,31)),"Перевірте рік",IF(OR(AND(C400="Тижневий",E400-D400&lt;&gt;6),AND(C400="Місячний",OR(YEAR(D400)&lt;&gt;'Налаштування'!$B$4,DAY(D400)&lt;&gt;1,E400&lt;&gt;DATE(YEAR(D400),MONTH(D400)+1,0)))),"Перевірте період",IF(COUNTIFS($B$7:$B$806,"="&amp;B400,$C$7:$C$806,C400,$D$7:$D$806,"&lt;="&amp;E400,$E$7:$E$806,"&gt;="&amp;D400)&gt;1,"Періоди перетинаються","Поля заповнені")))))))))))</x:f>
      </x:c>
      <x:c r="L400" s="11"/>
    </x:row>
    <x:row r="401" ht="40" customHeight="1">
      <x:c r="A401" s="11"/>
      <x:c r="B401" s="11"/>
      <x:c r="C401" s="11"/>
      <x:c r="D401" s="23"/>
      <x:c r="E401" s="23"/>
      <x:c r="F401" s="11"/>
      <x:c r="G401" s="11"/>
      <x:c r="H401" s="11"/>
      <x:c r="I401" s="11"/>
      <x:c r="J401" s="11"/>
      <x:c r="K401" s="12" t="str">
        <x:f>IF(COUNTA(A401:J401,L401)=0,"",IF(OR(OR(NOT(ISTEXT(A401)),LEN(TRIM(A401))=0),OR(NOT(ISTEXT(B401)),LEN(TRIM(B401))=0),OR(NOT(ISTEXT(F401)),LEN(TRIM(F401))=0),OR(NOT(ISTEXT(J401)),LEN(TRIM(J401))=0)),"Заповніть код, відділ, підсумок і роль",IF(OR(A401&lt;&gt;TRIM(A401),B401&lt;&gt;TRIM(B401),ISNUMBER(FIND("*",A401)),ISNUMBER(FIND("?",A401)),ISNUMBER(FIND("~",A401)),ISNUMBER(FIND("*",B401)),ISNUMBER(FIND("?",B401)),ISNUMBER(FIND("~",B401))),"Перевірте код і відділ",IF(COUNTIF($A$7:$A$806,"="&amp;A401)&gt;1,"Код повторюється",IF(COUNTIFS('Налаштування'!$I$7:$I$18,"="&amp;B401,'Налаштування'!$J$7:$J$18,"Готово")&lt;&gt;1,"Перевірте відділ",IF(NOT(OR(C401="Тижневий",C401="Місячний")),"Оберіть тип",IF(OR(NOT(ISNUMBER(D401)),NOT(ISNUMBER(E401))),"Вкажіть дати",IF(OR(OR(D401&lt;1,D401&gt;2958465,D401&lt;&gt;INT(D401)),OR(E401&lt;1,E401&gt;2958465,E401&lt;&gt;INT(E401)),D401&gt;E401),"Перевірте дати",IF(OR('Налаштування'!$C$4&lt;&gt;"Готово",E401&lt;DATE('Налаштування'!$B$4,1,1),D401&gt;DATE('Налаштування'!$B$4,12,31)),"Перевірте рік",IF(OR(AND(C401="Тижневий",E401-D401&lt;&gt;6),AND(C401="Місячний",OR(YEAR(D401)&lt;&gt;'Налаштування'!$B$4,DAY(D401)&lt;&gt;1,E401&lt;&gt;DATE(YEAR(D401),MONTH(D401)+1,0)))),"Перевірте період",IF(COUNTIFS($B$7:$B$806,"="&amp;B401,$C$7:$C$806,C401,$D$7:$D$806,"&lt;="&amp;E401,$E$7:$E$806,"&gt;="&amp;D401)&gt;1,"Періоди перетинаються","Поля заповнені")))))))))))</x:f>
      </x:c>
      <x:c r="L401" s="11"/>
    </x:row>
    <x:row r="402" ht="40" customHeight="1">
      <x:c r="A402" s="11"/>
      <x:c r="B402" s="11"/>
      <x:c r="C402" s="11"/>
      <x:c r="D402" s="23"/>
      <x:c r="E402" s="23"/>
      <x:c r="F402" s="11"/>
      <x:c r="G402" s="11"/>
      <x:c r="H402" s="11"/>
      <x:c r="I402" s="11"/>
      <x:c r="J402" s="11"/>
      <x:c r="K402" s="12" t="str">
        <x:f>IF(COUNTA(A402:J402,L402)=0,"",IF(OR(OR(NOT(ISTEXT(A402)),LEN(TRIM(A402))=0),OR(NOT(ISTEXT(B402)),LEN(TRIM(B402))=0),OR(NOT(ISTEXT(F402)),LEN(TRIM(F402))=0),OR(NOT(ISTEXT(J402)),LEN(TRIM(J402))=0)),"Заповніть код, відділ, підсумок і роль",IF(OR(A402&lt;&gt;TRIM(A402),B402&lt;&gt;TRIM(B402),ISNUMBER(FIND("*",A402)),ISNUMBER(FIND("?",A402)),ISNUMBER(FIND("~",A402)),ISNUMBER(FIND("*",B402)),ISNUMBER(FIND("?",B402)),ISNUMBER(FIND("~",B402))),"Перевірте код і відділ",IF(COUNTIF($A$7:$A$806,"="&amp;A402)&gt;1,"Код повторюється",IF(COUNTIFS('Налаштування'!$I$7:$I$18,"="&amp;B402,'Налаштування'!$J$7:$J$18,"Готово")&lt;&gt;1,"Перевірте відділ",IF(NOT(OR(C402="Тижневий",C402="Місячний")),"Оберіть тип",IF(OR(NOT(ISNUMBER(D402)),NOT(ISNUMBER(E402))),"Вкажіть дати",IF(OR(OR(D402&lt;1,D402&gt;2958465,D402&lt;&gt;INT(D402)),OR(E402&lt;1,E402&gt;2958465,E402&lt;&gt;INT(E402)),D402&gt;E402),"Перевірте дати",IF(OR('Налаштування'!$C$4&lt;&gt;"Готово",E402&lt;DATE('Налаштування'!$B$4,1,1),D402&gt;DATE('Налаштування'!$B$4,12,31)),"Перевірте рік",IF(OR(AND(C402="Тижневий",E402-D402&lt;&gt;6),AND(C402="Місячний",OR(YEAR(D402)&lt;&gt;'Налаштування'!$B$4,DAY(D402)&lt;&gt;1,E402&lt;&gt;DATE(YEAR(D402),MONTH(D402)+1,0)))),"Перевірте період",IF(COUNTIFS($B$7:$B$806,"="&amp;B402,$C$7:$C$806,C402,$D$7:$D$806,"&lt;="&amp;E402,$E$7:$E$806,"&gt;="&amp;D402)&gt;1,"Періоди перетинаються","Поля заповнені")))))))))))</x:f>
      </x:c>
      <x:c r="L402" s="11"/>
    </x:row>
    <x:row r="403" ht="40" customHeight="1">
      <x:c r="A403" s="11"/>
      <x:c r="B403" s="11"/>
      <x:c r="C403" s="11"/>
      <x:c r="D403" s="23"/>
      <x:c r="E403" s="23"/>
      <x:c r="F403" s="11"/>
      <x:c r="G403" s="11"/>
      <x:c r="H403" s="11"/>
      <x:c r="I403" s="11"/>
      <x:c r="J403" s="11"/>
      <x:c r="K403" s="12" t="str">
        <x:f>IF(COUNTA(A403:J403,L403)=0,"",IF(OR(OR(NOT(ISTEXT(A403)),LEN(TRIM(A403))=0),OR(NOT(ISTEXT(B403)),LEN(TRIM(B403))=0),OR(NOT(ISTEXT(F403)),LEN(TRIM(F403))=0),OR(NOT(ISTEXT(J403)),LEN(TRIM(J403))=0)),"Заповніть код, відділ, підсумок і роль",IF(OR(A403&lt;&gt;TRIM(A403),B403&lt;&gt;TRIM(B403),ISNUMBER(FIND("*",A403)),ISNUMBER(FIND("?",A403)),ISNUMBER(FIND("~",A403)),ISNUMBER(FIND("*",B403)),ISNUMBER(FIND("?",B403)),ISNUMBER(FIND("~",B403))),"Перевірте код і відділ",IF(COUNTIF($A$7:$A$806,"="&amp;A403)&gt;1,"Код повторюється",IF(COUNTIFS('Налаштування'!$I$7:$I$18,"="&amp;B403,'Налаштування'!$J$7:$J$18,"Готово")&lt;&gt;1,"Перевірте відділ",IF(NOT(OR(C403="Тижневий",C403="Місячний")),"Оберіть тип",IF(OR(NOT(ISNUMBER(D403)),NOT(ISNUMBER(E403))),"Вкажіть дати",IF(OR(OR(D403&lt;1,D403&gt;2958465,D403&lt;&gt;INT(D403)),OR(E403&lt;1,E403&gt;2958465,E403&lt;&gt;INT(E403)),D403&gt;E403),"Перевірте дати",IF(OR('Налаштування'!$C$4&lt;&gt;"Готово",E403&lt;DATE('Налаштування'!$B$4,1,1),D403&gt;DATE('Налаштування'!$B$4,12,31)),"Перевірте рік",IF(OR(AND(C403="Тижневий",E403-D403&lt;&gt;6),AND(C403="Місячний",OR(YEAR(D403)&lt;&gt;'Налаштування'!$B$4,DAY(D403)&lt;&gt;1,E403&lt;&gt;DATE(YEAR(D403),MONTH(D403)+1,0)))),"Перевірте період",IF(COUNTIFS($B$7:$B$806,"="&amp;B403,$C$7:$C$806,C403,$D$7:$D$806,"&lt;="&amp;E403,$E$7:$E$806,"&gt;="&amp;D403)&gt;1,"Періоди перетинаються","Поля заповнені")))))))))))</x:f>
      </x:c>
      <x:c r="L403" s="11"/>
    </x:row>
    <x:row r="404" ht="40" customHeight="1">
      <x:c r="A404" s="11"/>
      <x:c r="B404" s="11"/>
      <x:c r="C404" s="11"/>
      <x:c r="D404" s="23"/>
      <x:c r="E404" s="23"/>
      <x:c r="F404" s="11"/>
      <x:c r="G404" s="11"/>
      <x:c r="H404" s="11"/>
      <x:c r="I404" s="11"/>
      <x:c r="J404" s="11"/>
      <x:c r="K404" s="12" t="str">
        <x:f>IF(COUNTA(A404:J404,L404)=0,"",IF(OR(OR(NOT(ISTEXT(A404)),LEN(TRIM(A404))=0),OR(NOT(ISTEXT(B404)),LEN(TRIM(B404))=0),OR(NOT(ISTEXT(F404)),LEN(TRIM(F404))=0),OR(NOT(ISTEXT(J404)),LEN(TRIM(J404))=0)),"Заповніть код, відділ, підсумок і роль",IF(OR(A404&lt;&gt;TRIM(A404),B404&lt;&gt;TRIM(B404),ISNUMBER(FIND("*",A404)),ISNUMBER(FIND("?",A404)),ISNUMBER(FIND("~",A404)),ISNUMBER(FIND("*",B404)),ISNUMBER(FIND("?",B404)),ISNUMBER(FIND("~",B404))),"Перевірте код і відділ",IF(COUNTIF($A$7:$A$806,"="&amp;A404)&gt;1,"Код повторюється",IF(COUNTIFS('Налаштування'!$I$7:$I$18,"="&amp;B404,'Налаштування'!$J$7:$J$18,"Готово")&lt;&gt;1,"Перевірте відділ",IF(NOT(OR(C404="Тижневий",C404="Місячний")),"Оберіть тип",IF(OR(NOT(ISNUMBER(D404)),NOT(ISNUMBER(E404))),"Вкажіть дати",IF(OR(OR(D404&lt;1,D404&gt;2958465,D404&lt;&gt;INT(D404)),OR(E404&lt;1,E404&gt;2958465,E404&lt;&gt;INT(E404)),D404&gt;E404),"Перевірте дати",IF(OR('Налаштування'!$C$4&lt;&gt;"Готово",E404&lt;DATE('Налаштування'!$B$4,1,1),D404&gt;DATE('Налаштування'!$B$4,12,31)),"Перевірте рік",IF(OR(AND(C404="Тижневий",E404-D404&lt;&gt;6),AND(C404="Місячний",OR(YEAR(D404)&lt;&gt;'Налаштування'!$B$4,DAY(D404)&lt;&gt;1,E404&lt;&gt;DATE(YEAR(D404),MONTH(D404)+1,0)))),"Перевірте період",IF(COUNTIFS($B$7:$B$806,"="&amp;B404,$C$7:$C$806,C404,$D$7:$D$806,"&lt;="&amp;E404,$E$7:$E$806,"&gt;="&amp;D404)&gt;1,"Періоди перетинаються","Поля заповнені")))))))))))</x:f>
      </x:c>
      <x:c r="L404" s="11"/>
    </x:row>
    <x:row r="405" ht="40" customHeight="1">
      <x:c r="A405" s="11"/>
      <x:c r="B405" s="11"/>
      <x:c r="C405" s="11"/>
      <x:c r="D405" s="23"/>
      <x:c r="E405" s="23"/>
      <x:c r="F405" s="11"/>
      <x:c r="G405" s="11"/>
      <x:c r="H405" s="11"/>
      <x:c r="I405" s="11"/>
      <x:c r="J405" s="11"/>
      <x:c r="K405" s="12" t="str">
        <x:f>IF(COUNTA(A405:J405,L405)=0,"",IF(OR(OR(NOT(ISTEXT(A405)),LEN(TRIM(A405))=0),OR(NOT(ISTEXT(B405)),LEN(TRIM(B405))=0),OR(NOT(ISTEXT(F405)),LEN(TRIM(F405))=0),OR(NOT(ISTEXT(J405)),LEN(TRIM(J405))=0)),"Заповніть код, відділ, підсумок і роль",IF(OR(A405&lt;&gt;TRIM(A405),B405&lt;&gt;TRIM(B405),ISNUMBER(FIND("*",A405)),ISNUMBER(FIND("?",A405)),ISNUMBER(FIND("~",A405)),ISNUMBER(FIND("*",B405)),ISNUMBER(FIND("?",B405)),ISNUMBER(FIND("~",B405))),"Перевірте код і відділ",IF(COUNTIF($A$7:$A$806,"="&amp;A405)&gt;1,"Код повторюється",IF(COUNTIFS('Налаштування'!$I$7:$I$18,"="&amp;B405,'Налаштування'!$J$7:$J$18,"Готово")&lt;&gt;1,"Перевірте відділ",IF(NOT(OR(C405="Тижневий",C405="Місячний")),"Оберіть тип",IF(OR(NOT(ISNUMBER(D405)),NOT(ISNUMBER(E405))),"Вкажіть дати",IF(OR(OR(D405&lt;1,D405&gt;2958465,D405&lt;&gt;INT(D405)),OR(E405&lt;1,E405&gt;2958465,E405&lt;&gt;INT(E405)),D405&gt;E405),"Перевірте дати",IF(OR('Налаштування'!$C$4&lt;&gt;"Готово",E405&lt;DATE('Налаштування'!$B$4,1,1),D405&gt;DATE('Налаштування'!$B$4,12,31)),"Перевірте рік",IF(OR(AND(C405="Тижневий",E405-D405&lt;&gt;6),AND(C405="Місячний",OR(YEAR(D405)&lt;&gt;'Налаштування'!$B$4,DAY(D405)&lt;&gt;1,E405&lt;&gt;DATE(YEAR(D405),MONTH(D405)+1,0)))),"Перевірте період",IF(COUNTIFS($B$7:$B$806,"="&amp;B405,$C$7:$C$806,C405,$D$7:$D$806,"&lt;="&amp;E405,$E$7:$E$806,"&gt;="&amp;D405)&gt;1,"Періоди перетинаються","Поля заповнені")))))))))))</x:f>
      </x:c>
      <x:c r="L405" s="11"/>
    </x:row>
    <x:row r="406" ht="40" customHeight="1">
      <x:c r="A406" s="11"/>
      <x:c r="B406" s="11"/>
      <x:c r="C406" s="11"/>
      <x:c r="D406" s="23"/>
      <x:c r="E406" s="23"/>
      <x:c r="F406" s="11"/>
      <x:c r="G406" s="11"/>
      <x:c r="H406" s="11"/>
      <x:c r="I406" s="11"/>
      <x:c r="J406" s="11"/>
      <x:c r="K406" s="12" t="str">
        <x:f>IF(COUNTA(A406:J406,L406)=0,"",IF(OR(OR(NOT(ISTEXT(A406)),LEN(TRIM(A406))=0),OR(NOT(ISTEXT(B406)),LEN(TRIM(B406))=0),OR(NOT(ISTEXT(F406)),LEN(TRIM(F406))=0),OR(NOT(ISTEXT(J406)),LEN(TRIM(J406))=0)),"Заповніть код, відділ, підсумок і роль",IF(OR(A406&lt;&gt;TRIM(A406),B406&lt;&gt;TRIM(B406),ISNUMBER(FIND("*",A406)),ISNUMBER(FIND("?",A406)),ISNUMBER(FIND("~",A406)),ISNUMBER(FIND("*",B406)),ISNUMBER(FIND("?",B406)),ISNUMBER(FIND("~",B406))),"Перевірте код і відділ",IF(COUNTIF($A$7:$A$806,"="&amp;A406)&gt;1,"Код повторюється",IF(COUNTIFS('Налаштування'!$I$7:$I$18,"="&amp;B406,'Налаштування'!$J$7:$J$18,"Готово")&lt;&gt;1,"Перевірте відділ",IF(NOT(OR(C406="Тижневий",C406="Місячний")),"Оберіть тип",IF(OR(NOT(ISNUMBER(D406)),NOT(ISNUMBER(E406))),"Вкажіть дати",IF(OR(OR(D406&lt;1,D406&gt;2958465,D406&lt;&gt;INT(D406)),OR(E406&lt;1,E406&gt;2958465,E406&lt;&gt;INT(E406)),D406&gt;E406),"Перевірте дати",IF(OR('Налаштування'!$C$4&lt;&gt;"Готово",E406&lt;DATE('Налаштування'!$B$4,1,1),D406&gt;DATE('Налаштування'!$B$4,12,31)),"Перевірте рік",IF(OR(AND(C406="Тижневий",E406-D406&lt;&gt;6),AND(C406="Місячний",OR(YEAR(D406)&lt;&gt;'Налаштування'!$B$4,DAY(D406)&lt;&gt;1,E406&lt;&gt;DATE(YEAR(D406),MONTH(D406)+1,0)))),"Перевірте період",IF(COUNTIFS($B$7:$B$806,"="&amp;B406,$C$7:$C$806,C406,$D$7:$D$806,"&lt;="&amp;E406,$E$7:$E$806,"&gt;="&amp;D406)&gt;1,"Періоди перетинаються","Поля заповнені")))))))))))</x:f>
      </x:c>
      <x:c r="L406" s="11"/>
    </x:row>
    <x:row r="407" ht="40" customHeight="1">
      <x:c r="A407" s="11"/>
      <x:c r="B407" s="11"/>
      <x:c r="C407" s="11"/>
      <x:c r="D407" s="23"/>
      <x:c r="E407" s="23"/>
      <x:c r="F407" s="11"/>
      <x:c r="G407" s="11"/>
      <x:c r="H407" s="11"/>
      <x:c r="I407" s="11"/>
      <x:c r="J407" s="11"/>
      <x:c r="K407" s="12" t="str">
        <x:f>IF(COUNTA(A407:J407,L407)=0,"",IF(OR(OR(NOT(ISTEXT(A407)),LEN(TRIM(A407))=0),OR(NOT(ISTEXT(B407)),LEN(TRIM(B407))=0),OR(NOT(ISTEXT(F407)),LEN(TRIM(F407))=0),OR(NOT(ISTEXT(J407)),LEN(TRIM(J407))=0)),"Заповніть код, відділ, підсумок і роль",IF(OR(A407&lt;&gt;TRIM(A407),B407&lt;&gt;TRIM(B407),ISNUMBER(FIND("*",A407)),ISNUMBER(FIND("?",A407)),ISNUMBER(FIND("~",A407)),ISNUMBER(FIND("*",B407)),ISNUMBER(FIND("?",B407)),ISNUMBER(FIND("~",B407))),"Перевірте код і відділ",IF(COUNTIF($A$7:$A$806,"="&amp;A407)&gt;1,"Код повторюється",IF(COUNTIFS('Налаштування'!$I$7:$I$18,"="&amp;B407,'Налаштування'!$J$7:$J$18,"Готово")&lt;&gt;1,"Перевірте відділ",IF(NOT(OR(C407="Тижневий",C407="Місячний")),"Оберіть тип",IF(OR(NOT(ISNUMBER(D407)),NOT(ISNUMBER(E407))),"Вкажіть дати",IF(OR(OR(D407&lt;1,D407&gt;2958465,D407&lt;&gt;INT(D407)),OR(E407&lt;1,E407&gt;2958465,E407&lt;&gt;INT(E407)),D407&gt;E407),"Перевірте дати",IF(OR('Налаштування'!$C$4&lt;&gt;"Готово",E407&lt;DATE('Налаштування'!$B$4,1,1),D407&gt;DATE('Налаштування'!$B$4,12,31)),"Перевірте рік",IF(OR(AND(C407="Тижневий",E407-D407&lt;&gt;6),AND(C407="Місячний",OR(YEAR(D407)&lt;&gt;'Налаштування'!$B$4,DAY(D407)&lt;&gt;1,E407&lt;&gt;DATE(YEAR(D407),MONTH(D407)+1,0)))),"Перевірте період",IF(COUNTIFS($B$7:$B$806,"="&amp;B407,$C$7:$C$806,C407,$D$7:$D$806,"&lt;="&amp;E407,$E$7:$E$806,"&gt;="&amp;D407)&gt;1,"Періоди перетинаються","Поля заповнені")))))))))))</x:f>
      </x:c>
      <x:c r="L407" s="11"/>
    </x:row>
    <x:row r="408" ht="40" customHeight="1">
      <x:c r="A408" s="11"/>
      <x:c r="B408" s="11"/>
      <x:c r="C408" s="11"/>
      <x:c r="D408" s="23"/>
      <x:c r="E408" s="23"/>
      <x:c r="F408" s="11"/>
      <x:c r="G408" s="11"/>
      <x:c r="H408" s="11"/>
      <x:c r="I408" s="11"/>
      <x:c r="J408" s="11"/>
      <x:c r="K408" s="12" t="str">
        <x:f>IF(COUNTA(A408:J408,L408)=0,"",IF(OR(OR(NOT(ISTEXT(A408)),LEN(TRIM(A408))=0),OR(NOT(ISTEXT(B408)),LEN(TRIM(B408))=0),OR(NOT(ISTEXT(F408)),LEN(TRIM(F408))=0),OR(NOT(ISTEXT(J408)),LEN(TRIM(J408))=0)),"Заповніть код, відділ, підсумок і роль",IF(OR(A408&lt;&gt;TRIM(A408),B408&lt;&gt;TRIM(B408),ISNUMBER(FIND("*",A408)),ISNUMBER(FIND("?",A408)),ISNUMBER(FIND("~",A408)),ISNUMBER(FIND("*",B408)),ISNUMBER(FIND("?",B408)),ISNUMBER(FIND("~",B408))),"Перевірте код і відділ",IF(COUNTIF($A$7:$A$806,"="&amp;A408)&gt;1,"Код повторюється",IF(COUNTIFS('Налаштування'!$I$7:$I$18,"="&amp;B408,'Налаштування'!$J$7:$J$18,"Готово")&lt;&gt;1,"Перевірте відділ",IF(NOT(OR(C408="Тижневий",C408="Місячний")),"Оберіть тип",IF(OR(NOT(ISNUMBER(D408)),NOT(ISNUMBER(E408))),"Вкажіть дати",IF(OR(OR(D408&lt;1,D408&gt;2958465,D408&lt;&gt;INT(D408)),OR(E408&lt;1,E408&gt;2958465,E408&lt;&gt;INT(E408)),D408&gt;E408),"Перевірте дати",IF(OR('Налаштування'!$C$4&lt;&gt;"Готово",E408&lt;DATE('Налаштування'!$B$4,1,1),D408&gt;DATE('Налаштування'!$B$4,12,31)),"Перевірте рік",IF(OR(AND(C408="Тижневий",E408-D408&lt;&gt;6),AND(C408="Місячний",OR(YEAR(D408)&lt;&gt;'Налаштування'!$B$4,DAY(D408)&lt;&gt;1,E408&lt;&gt;DATE(YEAR(D408),MONTH(D408)+1,0)))),"Перевірте період",IF(COUNTIFS($B$7:$B$806,"="&amp;B408,$C$7:$C$806,C408,$D$7:$D$806,"&lt;="&amp;E408,$E$7:$E$806,"&gt;="&amp;D408)&gt;1,"Періоди перетинаються","Поля заповнені")))))))))))</x:f>
      </x:c>
      <x:c r="L408" s="11"/>
    </x:row>
    <x:row r="409" ht="40" customHeight="1">
      <x:c r="A409" s="11"/>
      <x:c r="B409" s="11"/>
      <x:c r="C409" s="11"/>
      <x:c r="D409" s="23"/>
      <x:c r="E409" s="23"/>
      <x:c r="F409" s="11"/>
      <x:c r="G409" s="11"/>
      <x:c r="H409" s="11"/>
      <x:c r="I409" s="11"/>
      <x:c r="J409" s="11"/>
      <x:c r="K409" s="12" t="str">
        <x:f>IF(COUNTA(A409:J409,L409)=0,"",IF(OR(OR(NOT(ISTEXT(A409)),LEN(TRIM(A409))=0),OR(NOT(ISTEXT(B409)),LEN(TRIM(B409))=0),OR(NOT(ISTEXT(F409)),LEN(TRIM(F409))=0),OR(NOT(ISTEXT(J409)),LEN(TRIM(J409))=0)),"Заповніть код, відділ, підсумок і роль",IF(OR(A409&lt;&gt;TRIM(A409),B409&lt;&gt;TRIM(B409),ISNUMBER(FIND("*",A409)),ISNUMBER(FIND("?",A409)),ISNUMBER(FIND("~",A409)),ISNUMBER(FIND("*",B409)),ISNUMBER(FIND("?",B409)),ISNUMBER(FIND("~",B409))),"Перевірте код і відділ",IF(COUNTIF($A$7:$A$806,"="&amp;A409)&gt;1,"Код повторюється",IF(COUNTIFS('Налаштування'!$I$7:$I$18,"="&amp;B409,'Налаштування'!$J$7:$J$18,"Готово")&lt;&gt;1,"Перевірте відділ",IF(NOT(OR(C409="Тижневий",C409="Місячний")),"Оберіть тип",IF(OR(NOT(ISNUMBER(D409)),NOT(ISNUMBER(E409))),"Вкажіть дати",IF(OR(OR(D409&lt;1,D409&gt;2958465,D409&lt;&gt;INT(D409)),OR(E409&lt;1,E409&gt;2958465,E409&lt;&gt;INT(E409)),D409&gt;E409),"Перевірте дати",IF(OR('Налаштування'!$C$4&lt;&gt;"Готово",E409&lt;DATE('Налаштування'!$B$4,1,1),D409&gt;DATE('Налаштування'!$B$4,12,31)),"Перевірте рік",IF(OR(AND(C409="Тижневий",E409-D409&lt;&gt;6),AND(C409="Місячний",OR(YEAR(D409)&lt;&gt;'Налаштування'!$B$4,DAY(D409)&lt;&gt;1,E409&lt;&gt;DATE(YEAR(D409),MONTH(D409)+1,0)))),"Перевірте період",IF(COUNTIFS($B$7:$B$806,"="&amp;B409,$C$7:$C$806,C409,$D$7:$D$806,"&lt;="&amp;E409,$E$7:$E$806,"&gt;="&amp;D409)&gt;1,"Періоди перетинаються","Поля заповнені")))))))))))</x:f>
      </x:c>
      <x:c r="L409" s="11"/>
    </x:row>
    <x:row r="410" ht="40" customHeight="1">
      <x:c r="A410" s="11"/>
      <x:c r="B410" s="11"/>
      <x:c r="C410" s="11"/>
      <x:c r="D410" s="23"/>
      <x:c r="E410" s="23"/>
      <x:c r="F410" s="11"/>
      <x:c r="G410" s="11"/>
      <x:c r="H410" s="11"/>
      <x:c r="I410" s="11"/>
      <x:c r="J410" s="11"/>
      <x:c r="K410" s="12" t="str">
        <x:f>IF(COUNTA(A410:J410,L410)=0,"",IF(OR(OR(NOT(ISTEXT(A410)),LEN(TRIM(A410))=0),OR(NOT(ISTEXT(B410)),LEN(TRIM(B410))=0),OR(NOT(ISTEXT(F410)),LEN(TRIM(F410))=0),OR(NOT(ISTEXT(J410)),LEN(TRIM(J410))=0)),"Заповніть код, відділ, підсумок і роль",IF(OR(A410&lt;&gt;TRIM(A410),B410&lt;&gt;TRIM(B410),ISNUMBER(FIND("*",A410)),ISNUMBER(FIND("?",A410)),ISNUMBER(FIND("~",A410)),ISNUMBER(FIND("*",B410)),ISNUMBER(FIND("?",B410)),ISNUMBER(FIND("~",B410))),"Перевірте код і відділ",IF(COUNTIF($A$7:$A$806,"="&amp;A410)&gt;1,"Код повторюється",IF(COUNTIFS('Налаштування'!$I$7:$I$18,"="&amp;B410,'Налаштування'!$J$7:$J$18,"Готово")&lt;&gt;1,"Перевірте відділ",IF(NOT(OR(C410="Тижневий",C410="Місячний")),"Оберіть тип",IF(OR(NOT(ISNUMBER(D410)),NOT(ISNUMBER(E410))),"Вкажіть дати",IF(OR(OR(D410&lt;1,D410&gt;2958465,D410&lt;&gt;INT(D410)),OR(E410&lt;1,E410&gt;2958465,E410&lt;&gt;INT(E410)),D410&gt;E410),"Перевірте дати",IF(OR('Налаштування'!$C$4&lt;&gt;"Готово",E410&lt;DATE('Налаштування'!$B$4,1,1),D410&gt;DATE('Налаштування'!$B$4,12,31)),"Перевірте рік",IF(OR(AND(C410="Тижневий",E410-D410&lt;&gt;6),AND(C410="Місячний",OR(YEAR(D410)&lt;&gt;'Налаштування'!$B$4,DAY(D410)&lt;&gt;1,E410&lt;&gt;DATE(YEAR(D410),MONTH(D410)+1,0)))),"Перевірте період",IF(COUNTIFS($B$7:$B$806,"="&amp;B410,$C$7:$C$806,C410,$D$7:$D$806,"&lt;="&amp;E410,$E$7:$E$806,"&gt;="&amp;D410)&gt;1,"Періоди перетинаються","Поля заповнені")))))))))))</x:f>
      </x:c>
      <x:c r="L410" s="11"/>
    </x:row>
    <x:row r="411" ht="40" customHeight="1">
      <x:c r="A411" s="11"/>
      <x:c r="B411" s="11"/>
      <x:c r="C411" s="11"/>
      <x:c r="D411" s="23"/>
      <x:c r="E411" s="23"/>
      <x:c r="F411" s="11"/>
      <x:c r="G411" s="11"/>
      <x:c r="H411" s="11"/>
      <x:c r="I411" s="11"/>
      <x:c r="J411" s="11"/>
      <x:c r="K411" s="12" t="str">
        <x:f>IF(COUNTA(A411:J411,L411)=0,"",IF(OR(OR(NOT(ISTEXT(A411)),LEN(TRIM(A411))=0),OR(NOT(ISTEXT(B411)),LEN(TRIM(B411))=0),OR(NOT(ISTEXT(F411)),LEN(TRIM(F411))=0),OR(NOT(ISTEXT(J411)),LEN(TRIM(J411))=0)),"Заповніть код, відділ, підсумок і роль",IF(OR(A411&lt;&gt;TRIM(A411),B411&lt;&gt;TRIM(B411),ISNUMBER(FIND("*",A411)),ISNUMBER(FIND("?",A411)),ISNUMBER(FIND("~",A411)),ISNUMBER(FIND("*",B411)),ISNUMBER(FIND("?",B411)),ISNUMBER(FIND("~",B411))),"Перевірте код і відділ",IF(COUNTIF($A$7:$A$806,"="&amp;A411)&gt;1,"Код повторюється",IF(COUNTIFS('Налаштування'!$I$7:$I$18,"="&amp;B411,'Налаштування'!$J$7:$J$18,"Готово")&lt;&gt;1,"Перевірте відділ",IF(NOT(OR(C411="Тижневий",C411="Місячний")),"Оберіть тип",IF(OR(NOT(ISNUMBER(D411)),NOT(ISNUMBER(E411))),"Вкажіть дати",IF(OR(OR(D411&lt;1,D411&gt;2958465,D411&lt;&gt;INT(D411)),OR(E411&lt;1,E411&gt;2958465,E411&lt;&gt;INT(E411)),D411&gt;E411),"Перевірте дати",IF(OR('Налаштування'!$C$4&lt;&gt;"Готово",E411&lt;DATE('Налаштування'!$B$4,1,1),D411&gt;DATE('Налаштування'!$B$4,12,31)),"Перевірте рік",IF(OR(AND(C411="Тижневий",E411-D411&lt;&gt;6),AND(C411="Місячний",OR(YEAR(D411)&lt;&gt;'Налаштування'!$B$4,DAY(D411)&lt;&gt;1,E411&lt;&gt;DATE(YEAR(D411),MONTH(D411)+1,0)))),"Перевірте період",IF(COUNTIFS($B$7:$B$806,"="&amp;B411,$C$7:$C$806,C411,$D$7:$D$806,"&lt;="&amp;E411,$E$7:$E$806,"&gt;="&amp;D411)&gt;1,"Періоди перетинаються","Поля заповнені")))))))))))</x:f>
      </x:c>
      <x:c r="L411" s="11"/>
    </x:row>
    <x:row r="412" ht="40" customHeight="1">
      <x:c r="A412" s="11"/>
      <x:c r="B412" s="11"/>
      <x:c r="C412" s="11"/>
      <x:c r="D412" s="23"/>
      <x:c r="E412" s="23"/>
      <x:c r="F412" s="11"/>
      <x:c r="G412" s="11"/>
      <x:c r="H412" s="11"/>
      <x:c r="I412" s="11"/>
      <x:c r="J412" s="11"/>
      <x:c r="K412" s="12" t="str">
        <x:f>IF(COUNTA(A412:J412,L412)=0,"",IF(OR(OR(NOT(ISTEXT(A412)),LEN(TRIM(A412))=0),OR(NOT(ISTEXT(B412)),LEN(TRIM(B412))=0),OR(NOT(ISTEXT(F412)),LEN(TRIM(F412))=0),OR(NOT(ISTEXT(J412)),LEN(TRIM(J412))=0)),"Заповніть код, відділ, підсумок і роль",IF(OR(A412&lt;&gt;TRIM(A412),B412&lt;&gt;TRIM(B412),ISNUMBER(FIND("*",A412)),ISNUMBER(FIND("?",A412)),ISNUMBER(FIND("~",A412)),ISNUMBER(FIND("*",B412)),ISNUMBER(FIND("?",B412)),ISNUMBER(FIND("~",B412))),"Перевірте код і відділ",IF(COUNTIF($A$7:$A$806,"="&amp;A412)&gt;1,"Код повторюється",IF(COUNTIFS('Налаштування'!$I$7:$I$18,"="&amp;B412,'Налаштування'!$J$7:$J$18,"Готово")&lt;&gt;1,"Перевірте відділ",IF(NOT(OR(C412="Тижневий",C412="Місячний")),"Оберіть тип",IF(OR(NOT(ISNUMBER(D412)),NOT(ISNUMBER(E412))),"Вкажіть дати",IF(OR(OR(D412&lt;1,D412&gt;2958465,D412&lt;&gt;INT(D412)),OR(E412&lt;1,E412&gt;2958465,E412&lt;&gt;INT(E412)),D412&gt;E412),"Перевірте дати",IF(OR('Налаштування'!$C$4&lt;&gt;"Готово",E412&lt;DATE('Налаштування'!$B$4,1,1),D412&gt;DATE('Налаштування'!$B$4,12,31)),"Перевірте рік",IF(OR(AND(C412="Тижневий",E412-D412&lt;&gt;6),AND(C412="Місячний",OR(YEAR(D412)&lt;&gt;'Налаштування'!$B$4,DAY(D412)&lt;&gt;1,E412&lt;&gt;DATE(YEAR(D412),MONTH(D412)+1,0)))),"Перевірте період",IF(COUNTIFS($B$7:$B$806,"="&amp;B412,$C$7:$C$806,C412,$D$7:$D$806,"&lt;="&amp;E412,$E$7:$E$806,"&gt;="&amp;D412)&gt;1,"Періоди перетинаються","Поля заповнені")))))))))))</x:f>
      </x:c>
      <x:c r="L412" s="11"/>
    </x:row>
    <x:row r="413" ht="40" customHeight="1">
      <x:c r="A413" s="11"/>
      <x:c r="B413" s="11"/>
      <x:c r="C413" s="11"/>
      <x:c r="D413" s="23"/>
      <x:c r="E413" s="23"/>
      <x:c r="F413" s="11"/>
      <x:c r="G413" s="11"/>
      <x:c r="H413" s="11"/>
      <x:c r="I413" s="11"/>
      <x:c r="J413" s="11"/>
      <x:c r="K413" s="12" t="str">
        <x:f>IF(COUNTA(A413:J413,L413)=0,"",IF(OR(OR(NOT(ISTEXT(A413)),LEN(TRIM(A413))=0),OR(NOT(ISTEXT(B413)),LEN(TRIM(B413))=0),OR(NOT(ISTEXT(F413)),LEN(TRIM(F413))=0),OR(NOT(ISTEXT(J413)),LEN(TRIM(J413))=0)),"Заповніть код, відділ, підсумок і роль",IF(OR(A413&lt;&gt;TRIM(A413),B413&lt;&gt;TRIM(B413),ISNUMBER(FIND("*",A413)),ISNUMBER(FIND("?",A413)),ISNUMBER(FIND("~",A413)),ISNUMBER(FIND("*",B413)),ISNUMBER(FIND("?",B413)),ISNUMBER(FIND("~",B413))),"Перевірте код і відділ",IF(COUNTIF($A$7:$A$806,"="&amp;A413)&gt;1,"Код повторюється",IF(COUNTIFS('Налаштування'!$I$7:$I$18,"="&amp;B413,'Налаштування'!$J$7:$J$18,"Готово")&lt;&gt;1,"Перевірте відділ",IF(NOT(OR(C413="Тижневий",C413="Місячний")),"Оберіть тип",IF(OR(NOT(ISNUMBER(D413)),NOT(ISNUMBER(E413))),"Вкажіть дати",IF(OR(OR(D413&lt;1,D413&gt;2958465,D413&lt;&gt;INT(D413)),OR(E413&lt;1,E413&gt;2958465,E413&lt;&gt;INT(E413)),D413&gt;E413),"Перевірте дати",IF(OR('Налаштування'!$C$4&lt;&gt;"Готово",E413&lt;DATE('Налаштування'!$B$4,1,1),D413&gt;DATE('Налаштування'!$B$4,12,31)),"Перевірте рік",IF(OR(AND(C413="Тижневий",E413-D413&lt;&gt;6),AND(C413="Місячний",OR(YEAR(D413)&lt;&gt;'Налаштування'!$B$4,DAY(D413)&lt;&gt;1,E413&lt;&gt;DATE(YEAR(D413),MONTH(D413)+1,0)))),"Перевірте період",IF(COUNTIFS($B$7:$B$806,"="&amp;B413,$C$7:$C$806,C413,$D$7:$D$806,"&lt;="&amp;E413,$E$7:$E$806,"&gt;="&amp;D413)&gt;1,"Періоди перетинаються","Поля заповнені")))))))))))</x:f>
      </x:c>
      <x:c r="L413" s="11"/>
    </x:row>
    <x:row r="414" ht="40" customHeight="1">
      <x:c r="A414" s="11"/>
      <x:c r="B414" s="11"/>
      <x:c r="C414" s="11"/>
      <x:c r="D414" s="23"/>
      <x:c r="E414" s="23"/>
      <x:c r="F414" s="11"/>
      <x:c r="G414" s="11"/>
      <x:c r="H414" s="11"/>
      <x:c r="I414" s="11"/>
      <x:c r="J414" s="11"/>
      <x:c r="K414" s="12" t="str">
        <x:f>IF(COUNTA(A414:J414,L414)=0,"",IF(OR(OR(NOT(ISTEXT(A414)),LEN(TRIM(A414))=0),OR(NOT(ISTEXT(B414)),LEN(TRIM(B414))=0),OR(NOT(ISTEXT(F414)),LEN(TRIM(F414))=0),OR(NOT(ISTEXT(J414)),LEN(TRIM(J414))=0)),"Заповніть код, відділ, підсумок і роль",IF(OR(A414&lt;&gt;TRIM(A414),B414&lt;&gt;TRIM(B414),ISNUMBER(FIND("*",A414)),ISNUMBER(FIND("?",A414)),ISNUMBER(FIND("~",A414)),ISNUMBER(FIND("*",B414)),ISNUMBER(FIND("?",B414)),ISNUMBER(FIND("~",B414))),"Перевірте код і відділ",IF(COUNTIF($A$7:$A$806,"="&amp;A414)&gt;1,"Код повторюється",IF(COUNTIFS('Налаштування'!$I$7:$I$18,"="&amp;B414,'Налаштування'!$J$7:$J$18,"Готово")&lt;&gt;1,"Перевірте відділ",IF(NOT(OR(C414="Тижневий",C414="Місячний")),"Оберіть тип",IF(OR(NOT(ISNUMBER(D414)),NOT(ISNUMBER(E414))),"Вкажіть дати",IF(OR(OR(D414&lt;1,D414&gt;2958465,D414&lt;&gt;INT(D414)),OR(E414&lt;1,E414&gt;2958465,E414&lt;&gt;INT(E414)),D414&gt;E414),"Перевірте дати",IF(OR('Налаштування'!$C$4&lt;&gt;"Готово",E414&lt;DATE('Налаштування'!$B$4,1,1),D414&gt;DATE('Налаштування'!$B$4,12,31)),"Перевірте рік",IF(OR(AND(C414="Тижневий",E414-D414&lt;&gt;6),AND(C414="Місячний",OR(YEAR(D414)&lt;&gt;'Налаштування'!$B$4,DAY(D414)&lt;&gt;1,E414&lt;&gt;DATE(YEAR(D414),MONTH(D414)+1,0)))),"Перевірте період",IF(COUNTIFS($B$7:$B$806,"="&amp;B414,$C$7:$C$806,C414,$D$7:$D$806,"&lt;="&amp;E414,$E$7:$E$806,"&gt;="&amp;D414)&gt;1,"Періоди перетинаються","Поля заповнені")))))))))))</x:f>
      </x:c>
      <x:c r="L414" s="11"/>
    </x:row>
    <x:row r="415" ht="40" customHeight="1">
      <x:c r="A415" s="11"/>
      <x:c r="B415" s="11"/>
      <x:c r="C415" s="11"/>
      <x:c r="D415" s="23"/>
      <x:c r="E415" s="23"/>
      <x:c r="F415" s="11"/>
      <x:c r="G415" s="11"/>
      <x:c r="H415" s="11"/>
      <x:c r="I415" s="11"/>
      <x:c r="J415" s="11"/>
      <x:c r="K415" s="12" t="str">
        <x:f>IF(COUNTA(A415:J415,L415)=0,"",IF(OR(OR(NOT(ISTEXT(A415)),LEN(TRIM(A415))=0),OR(NOT(ISTEXT(B415)),LEN(TRIM(B415))=0),OR(NOT(ISTEXT(F415)),LEN(TRIM(F415))=0),OR(NOT(ISTEXT(J415)),LEN(TRIM(J415))=0)),"Заповніть код, відділ, підсумок і роль",IF(OR(A415&lt;&gt;TRIM(A415),B415&lt;&gt;TRIM(B415),ISNUMBER(FIND("*",A415)),ISNUMBER(FIND("?",A415)),ISNUMBER(FIND("~",A415)),ISNUMBER(FIND("*",B415)),ISNUMBER(FIND("?",B415)),ISNUMBER(FIND("~",B415))),"Перевірте код і відділ",IF(COUNTIF($A$7:$A$806,"="&amp;A415)&gt;1,"Код повторюється",IF(COUNTIFS('Налаштування'!$I$7:$I$18,"="&amp;B415,'Налаштування'!$J$7:$J$18,"Готово")&lt;&gt;1,"Перевірте відділ",IF(NOT(OR(C415="Тижневий",C415="Місячний")),"Оберіть тип",IF(OR(NOT(ISNUMBER(D415)),NOT(ISNUMBER(E415))),"Вкажіть дати",IF(OR(OR(D415&lt;1,D415&gt;2958465,D415&lt;&gt;INT(D415)),OR(E415&lt;1,E415&gt;2958465,E415&lt;&gt;INT(E415)),D415&gt;E415),"Перевірте дати",IF(OR('Налаштування'!$C$4&lt;&gt;"Готово",E415&lt;DATE('Налаштування'!$B$4,1,1),D415&gt;DATE('Налаштування'!$B$4,12,31)),"Перевірте рік",IF(OR(AND(C415="Тижневий",E415-D415&lt;&gt;6),AND(C415="Місячний",OR(YEAR(D415)&lt;&gt;'Налаштування'!$B$4,DAY(D415)&lt;&gt;1,E415&lt;&gt;DATE(YEAR(D415),MONTH(D415)+1,0)))),"Перевірте період",IF(COUNTIFS($B$7:$B$806,"="&amp;B415,$C$7:$C$806,C415,$D$7:$D$806,"&lt;="&amp;E415,$E$7:$E$806,"&gt;="&amp;D415)&gt;1,"Періоди перетинаються","Поля заповнені")))))))))))</x:f>
      </x:c>
      <x:c r="L415" s="11"/>
    </x:row>
    <x:row r="416" ht="40" customHeight="1">
      <x:c r="A416" s="11"/>
      <x:c r="B416" s="11"/>
      <x:c r="C416" s="11"/>
      <x:c r="D416" s="23"/>
      <x:c r="E416" s="23"/>
      <x:c r="F416" s="11"/>
      <x:c r="G416" s="11"/>
      <x:c r="H416" s="11"/>
      <x:c r="I416" s="11"/>
      <x:c r="J416" s="11"/>
      <x:c r="K416" s="12" t="str">
        <x:f>IF(COUNTA(A416:J416,L416)=0,"",IF(OR(OR(NOT(ISTEXT(A416)),LEN(TRIM(A416))=0),OR(NOT(ISTEXT(B416)),LEN(TRIM(B416))=0),OR(NOT(ISTEXT(F416)),LEN(TRIM(F416))=0),OR(NOT(ISTEXT(J416)),LEN(TRIM(J416))=0)),"Заповніть код, відділ, підсумок і роль",IF(OR(A416&lt;&gt;TRIM(A416),B416&lt;&gt;TRIM(B416),ISNUMBER(FIND("*",A416)),ISNUMBER(FIND("?",A416)),ISNUMBER(FIND("~",A416)),ISNUMBER(FIND("*",B416)),ISNUMBER(FIND("?",B416)),ISNUMBER(FIND("~",B416))),"Перевірте код і відділ",IF(COUNTIF($A$7:$A$806,"="&amp;A416)&gt;1,"Код повторюється",IF(COUNTIFS('Налаштування'!$I$7:$I$18,"="&amp;B416,'Налаштування'!$J$7:$J$18,"Готово")&lt;&gt;1,"Перевірте відділ",IF(NOT(OR(C416="Тижневий",C416="Місячний")),"Оберіть тип",IF(OR(NOT(ISNUMBER(D416)),NOT(ISNUMBER(E416))),"Вкажіть дати",IF(OR(OR(D416&lt;1,D416&gt;2958465,D416&lt;&gt;INT(D416)),OR(E416&lt;1,E416&gt;2958465,E416&lt;&gt;INT(E416)),D416&gt;E416),"Перевірте дати",IF(OR('Налаштування'!$C$4&lt;&gt;"Готово",E416&lt;DATE('Налаштування'!$B$4,1,1),D416&gt;DATE('Налаштування'!$B$4,12,31)),"Перевірте рік",IF(OR(AND(C416="Тижневий",E416-D416&lt;&gt;6),AND(C416="Місячний",OR(YEAR(D416)&lt;&gt;'Налаштування'!$B$4,DAY(D416)&lt;&gt;1,E416&lt;&gt;DATE(YEAR(D416),MONTH(D416)+1,0)))),"Перевірте період",IF(COUNTIFS($B$7:$B$806,"="&amp;B416,$C$7:$C$806,C416,$D$7:$D$806,"&lt;="&amp;E416,$E$7:$E$806,"&gt;="&amp;D416)&gt;1,"Періоди перетинаються","Поля заповнені")))))))))))</x:f>
      </x:c>
      <x:c r="L416" s="11"/>
    </x:row>
    <x:row r="417" ht="40" customHeight="1">
      <x:c r="A417" s="11"/>
      <x:c r="B417" s="11"/>
      <x:c r="C417" s="11"/>
      <x:c r="D417" s="23"/>
      <x:c r="E417" s="23"/>
      <x:c r="F417" s="11"/>
      <x:c r="G417" s="11"/>
      <x:c r="H417" s="11"/>
      <x:c r="I417" s="11"/>
      <x:c r="J417" s="11"/>
      <x:c r="K417" s="12" t="str">
        <x:f>IF(COUNTA(A417:J417,L417)=0,"",IF(OR(OR(NOT(ISTEXT(A417)),LEN(TRIM(A417))=0),OR(NOT(ISTEXT(B417)),LEN(TRIM(B417))=0),OR(NOT(ISTEXT(F417)),LEN(TRIM(F417))=0),OR(NOT(ISTEXT(J417)),LEN(TRIM(J417))=0)),"Заповніть код, відділ, підсумок і роль",IF(OR(A417&lt;&gt;TRIM(A417),B417&lt;&gt;TRIM(B417),ISNUMBER(FIND("*",A417)),ISNUMBER(FIND("?",A417)),ISNUMBER(FIND("~",A417)),ISNUMBER(FIND("*",B417)),ISNUMBER(FIND("?",B417)),ISNUMBER(FIND("~",B417))),"Перевірте код і відділ",IF(COUNTIF($A$7:$A$806,"="&amp;A417)&gt;1,"Код повторюється",IF(COUNTIFS('Налаштування'!$I$7:$I$18,"="&amp;B417,'Налаштування'!$J$7:$J$18,"Готово")&lt;&gt;1,"Перевірте відділ",IF(NOT(OR(C417="Тижневий",C417="Місячний")),"Оберіть тип",IF(OR(NOT(ISNUMBER(D417)),NOT(ISNUMBER(E417))),"Вкажіть дати",IF(OR(OR(D417&lt;1,D417&gt;2958465,D417&lt;&gt;INT(D417)),OR(E417&lt;1,E417&gt;2958465,E417&lt;&gt;INT(E417)),D417&gt;E417),"Перевірте дати",IF(OR('Налаштування'!$C$4&lt;&gt;"Готово",E417&lt;DATE('Налаштування'!$B$4,1,1),D417&gt;DATE('Налаштування'!$B$4,12,31)),"Перевірте рік",IF(OR(AND(C417="Тижневий",E417-D417&lt;&gt;6),AND(C417="Місячний",OR(YEAR(D417)&lt;&gt;'Налаштування'!$B$4,DAY(D417)&lt;&gt;1,E417&lt;&gt;DATE(YEAR(D417),MONTH(D417)+1,0)))),"Перевірте період",IF(COUNTIFS($B$7:$B$806,"="&amp;B417,$C$7:$C$806,C417,$D$7:$D$806,"&lt;="&amp;E417,$E$7:$E$806,"&gt;="&amp;D417)&gt;1,"Періоди перетинаються","Поля заповнені")))))))))))</x:f>
      </x:c>
      <x:c r="L417" s="11"/>
    </x:row>
    <x:row r="418" ht="40" customHeight="1">
      <x:c r="A418" s="11"/>
      <x:c r="B418" s="11"/>
      <x:c r="C418" s="11"/>
      <x:c r="D418" s="23"/>
      <x:c r="E418" s="23"/>
      <x:c r="F418" s="11"/>
      <x:c r="G418" s="11"/>
      <x:c r="H418" s="11"/>
      <x:c r="I418" s="11"/>
      <x:c r="J418" s="11"/>
      <x:c r="K418" s="12" t="str">
        <x:f>IF(COUNTA(A418:J418,L418)=0,"",IF(OR(OR(NOT(ISTEXT(A418)),LEN(TRIM(A418))=0),OR(NOT(ISTEXT(B418)),LEN(TRIM(B418))=0),OR(NOT(ISTEXT(F418)),LEN(TRIM(F418))=0),OR(NOT(ISTEXT(J418)),LEN(TRIM(J418))=0)),"Заповніть код, відділ, підсумок і роль",IF(OR(A418&lt;&gt;TRIM(A418),B418&lt;&gt;TRIM(B418),ISNUMBER(FIND("*",A418)),ISNUMBER(FIND("?",A418)),ISNUMBER(FIND("~",A418)),ISNUMBER(FIND("*",B418)),ISNUMBER(FIND("?",B418)),ISNUMBER(FIND("~",B418))),"Перевірте код і відділ",IF(COUNTIF($A$7:$A$806,"="&amp;A418)&gt;1,"Код повторюється",IF(COUNTIFS('Налаштування'!$I$7:$I$18,"="&amp;B418,'Налаштування'!$J$7:$J$18,"Готово")&lt;&gt;1,"Перевірте відділ",IF(NOT(OR(C418="Тижневий",C418="Місячний")),"Оберіть тип",IF(OR(NOT(ISNUMBER(D418)),NOT(ISNUMBER(E418))),"Вкажіть дати",IF(OR(OR(D418&lt;1,D418&gt;2958465,D418&lt;&gt;INT(D418)),OR(E418&lt;1,E418&gt;2958465,E418&lt;&gt;INT(E418)),D418&gt;E418),"Перевірте дати",IF(OR('Налаштування'!$C$4&lt;&gt;"Готово",E418&lt;DATE('Налаштування'!$B$4,1,1),D418&gt;DATE('Налаштування'!$B$4,12,31)),"Перевірте рік",IF(OR(AND(C418="Тижневий",E418-D418&lt;&gt;6),AND(C418="Місячний",OR(YEAR(D418)&lt;&gt;'Налаштування'!$B$4,DAY(D418)&lt;&gt;1,E418&lt;&gt;DATE(YEAR(D418),MONTH(D418)+1,0)))),"Перевірте період",IF(COUNTIFS($B$7:$B$806,"="&amp;B418,$C$7:$C$806,C418,$D$7:$D$806,"&lt;="&amp;E418,$E$7:$E$806,"&gt;="&amp;D418)&gt;1,"Періоди перетинаються","Поля заповнені")))))))))))</x:f>
      </x:c>
      <x:c r="L418" s="11"/>
    </x:row>
    <x:row r="419" ht="40" customHeight="1">
      <x:c r="A419" s="11"/>
      <x:c r="B419" s="11"/>
      <x:c r="C419" s="11"/>
      <x:c r="D419" s="23"/>
      <x:c r="E419" s="23"/>
      <x:c r="F419" s="11"/>
      <x:c r="G419" s="11"/>
      <x:c r="H419" s="11"/>
      <x:c r="I419" s="11"/>
      <x:c r="J419" s="11"/>
      <x:c r="K419" s="12" t="str">
        <x:f>IF(COUNTA(A419:J419,L419)=0,"",IF(OR(OR(NOT(ISTEXT(A419)),LEN(TRIM(A419))=0),OR(NOT(ISTEXT(B419)),LEN(TRIM(B419))=0),OR(NOT(ISTEXT(F419)),LEN(TRIM(F419))=0),OR(NOT(ISTEXT(J419)),LEN(TRIM(J419))=0)),"Заповніть код, відділ, підсумок і роль",IF(OR(A419&lt;&gt;TRIM(A419),B419&lt;&gt;TRIM(B419),ISNUMBER(FIND("*",A419)),ISNUMBER(FIND("?",A419)),ISNUMBER(FIND("~",A419)),ISNUMBER(FIND("*",B419)),ISNUMBER(FIND("?",B419)),ISNUMBER(FIND("~",B419))),"Перевірте код і відділ",IF(COUNTIF($A$7:$A$806,"="&amp;A419)&gt;1,"Код повторюється",IF(COUNTIFS('Налаштування'!$I$7:$I$18,"="&amp;B419,'Налаштування'!$J$7:$J$18,"Готово")&lt;&gt;1,"Перевірте відділ",IF(NOT(OR(C419="Тижневий",C419="Місячний")),"Оберіть тип",IF(OR(NOT(ISNUMBER(D419)),NOT(ISNUMBER(E419))),"Вкажіть дати",IF(OR(OR(D419&lt;1,D419&gt;2958465,D419&lt;&gt;INT(D419)),OR(E419&lt;1,E419&gt;2958465,E419&lt;&gt;INT(E419)),D419&gt;E419),"Перевірте дати",IF(OR('Налаштування'!$C$4&lt;&gt;"Готово",E419&lt;DATE('Налаштування'!$B$4,1,1),D419&gt;DATE('Налаштування'!$B$4,12,31)),"Перевірте рік",IF(OR(AND(C419="Тижневий",E419-D419&lt;&gt;6),AND(C419="Місячний",OR(YEAR(D419)&lt;&gt;'Налаштування'!$B$4,DAY(D419)&lt;&gt;1,E419&lt;&gt;DATE(YEAR(D419),MONTH(D419)+1,0)))),"Перевірте період",IF(COUNTIFS($B$7:$B$806,"="&amp;B419,$C$7:$C$806,C419,$D$7:$D$806,"&lt;="&amp;E419,$E$7:$E$806,"&gt;="&amp;D419)&gt;1,"Періоди перетинаються","Поля заповнені")))))))))))</x:f>
      </x:c>
      <x:c r="L419" s="11"/>
    </x:row>
    <x:row r="420" ht="40" customHeight="1">
      <x:c r="A420" s="11"/>
      <x:c r="B420" s="11"/>
      <x:c r="C420" s="11"/>
      <x:c r="D420" s="23"/>
      <x:c r="E420" s="23"/>
      <x:c r="F420" s="11"/>
      <x:c r="G420" s="11"/>
      <x:c r="H420" s="11"/>
      <x:c r="I420" s="11"/>
      <x:c r="J420" s="11"/>
      <x:c r="K420" s="12" t="str">
        <x:f>IF(COUNTA(A420:J420,L420)=0,"",IF(OR(OR(NOT(ISTEXT(A420)),LEN(TRIM(A420))=0),OR(NOT(ISTEXT(B420)),LEN(TRIM(B420))=0),OR(NOT(ISTEXT(F420)),LEN(TRIM(F420))=0),OR(NOT(ISTEXT(J420)),LEN(TRIM(J420))=0)),"Заповніть код, відділ, підсумок і роль",IF(OR(A420&lt;&gt;TRIM(A420),B420&lt;&gt;TRIM(B420),ISNUMBER(FIND("*",A420)),ISNUMBER(FIND("?",A420)),ISNUMBER(FIND("~",A420)),ISNUMBER(FIND("*",B420)),ISNUMBER(FIND("?",B420)),ISNUMBER(FIND("~",B420))),"Перевірте код і відділ",IF(COUNTIF($A$7:$A$806,"="&amp;A420)&gt;1,"Код повторюється",IF(COUNTIFS('Налаштування'!$I$7:$I$18,"="&amp;B420,'Налаштування'!$J$7:$J$18,"Готово")&lt;&gt;1,"Перевірте відділ",IF(NOT(OR(C420="Тижневий",C420="Місячний")),"Оберіть тип",IF(OR(NOT(ISNUMBER(D420)),NOT(ISNUMBER(E420))),"Вкажіть дати",IF(OR(OR(D420&lt;1,D420&gt;2958465,D420&lt;&gt;INT(D420)),OR(E420&lt;1,E420&gt;2958465,E420&lt;&gt;INT(E420)),D420&gt;E420),"Перевірте дати",IF(OR('Налаштування'!$C$4&lt;&gt;"Готово",E420&lt;DATE('Налаштування'!$B$4,1,1),D420&gt;DATE('Налаштування'!$B$4,12,31)),"Перевірте рік",IF(OR(AND(C420="Тижневий",E420-D420&lt;&gt;6),AND(C420="Місячний",OR(YEAR(D420)&lt;&gt;'Налаштування'!$B$4,DAY(D420)&lt;&gt;1,E420&lt;&gt;DATE(YEAR(D420),MONTH(D420)+1,0)))),"Перевірте період",IF(COUNTIFS($B$7:$B$806,"="&amp;B420,$C$7:$C$806,C420,$D$7:$D$806,"&lt;="&amp;E420,$E$7:$E$806,"&gt;="&amp;D420)&gt;1,"Періоди перетинаються","Поля заповнені")))))))))))</x:f>
      </x:c>
      <x:c r="L420" s="11"/>
    </x:row>
    <x:row r="421" ht="40" customHeight="1">
      <x:c r="A421" s="11"/>
      <x:c r="B421" s="11"/>
      <x:c r="C421" s="11"/>
      <x:c r="D421" s="23"/>
      <x:c r="E421" s="23"/>
      <x:c r="F421" s="11"/>
      <x:c r="G421" s="11"/>
      <x:c r="H421" s="11"/>
      <x:c r="I421" s="11"/>
      <x:c r="J421" s="11"/>
      <x:c r="K421" s="12" t="str">
        <x:f>IF(COUNTA(A421:J421,L421)=0,"",IF(OR(OR(NOT(ISTEXT(A421)),LEN(TRIM(A421))=0),OR(NOT(ISTEXT(B421)),LEN(TRIM(B421))=0),OR(NOT(ISTEXT(F421)),LEN(TRIM(F421))=0),OR(NOT(ISTEXT(J421)),LEN(TRIM(J421))=0)),"Заповніть код, відділ, підсумок і роль",IF(OR(A421&lt;&gt;TRIM(A421),B421&lt;&gt;TRIM(B421),ISNUMBER(FIND("*",A421)),ISNUMBER(FIND("?",A421)),ISNUMBER(FIND("~",A421)),ISNUMBER(FIND("*",B421)),ISNUMBER(FIND("?",B421)),ISNUMBER(FIND("~",B421))),"Перевірте код і відділ",IF(COUNTIF($A$7:$A$806,"="&amp;A421)&gt;1,"Код повторюється",IF(COUNTIFS('Налаштування'!$I$7:$I$18,"="&amp;B421,'Налаштування'!$J$7:$J$18,"Готово")&lt;&gt;1,"Перевірте відділ",IF(NOT(OR(C421="Тижневий",C421="Місячний")),"Оберіть тип",IF(OR(NOT(ISNUMBER(D421)),NOT(ISNUMBER(E421))),"Вкажіть дати",IF(OR(OR(D421&lt;1,D421&gt;2958465,D421&lt;&gt;INT(D421)),OR(E421&lt;1,E421&gt;2958465,E421&lt;&gt;INT(E421)),D421&gt;E421),"Перевірте дати",IF(OR('Налаштування'!$C$4&lt;&gt;"Готово",E421&lt;DATE('Налаштування'!$B$4,1,1),D421&gt;DATE('Налаштування'!$B$4,12,31)),"Перевірте рік",IF(OR(AND(C421="Тижневий",E421-D421&lt;&gt;6),AND(C421="Місячний",OR(YEAR(D421)&lt;&gt;'Налаштування'!$B$4,DAY(D421)&lt;&gt;1,E421&lt;&gt;DATE(YEAR(D421),MONTH(D421)+1,0)))),"Перевірте період",IF(COUNTIFS($B$7:$B$806,"="&amp;B421,$C$7:$C$806,C421,$D$7:$D$806,"&lt;="&amp;E421,$E$7:$E$806,"&gt;="&amp;D421)&gt;1,"Періоди перетинаються","Поля заповнені")))))))))))</x:f>
      </x:c>
      <x:c r="L421" s="11"/>
    </x:row>
    <x:row r="422" ht="40" customHeight="1">
      <x:c r="A422" s="11"/>
      <x:c r="B422" s="11"/>
      <x:c r="C422" s="11"/>
      <x:c r="D422" s="23"/>
      <x:c r="E422" s="23"/>
      <x:c r="F422" s="11"/>
      <x:c r="G422" s="11"/>
      <x:c r="H422" s="11"/>
      <x:c r="I422" s="11"/>
      <x:c r="J422" s="11"/>
      <x:c r="K422" s="12" t="str">
        <x:f>IF(COUNTA(A422:J422,L422)=0,"",IF(OR(OR(NOT(ISTEXT(A422)),LEN(TRIM(A422))=0),OR(NOT(ISTEXT(B422)),LEN(TRIM(B422))=0),OR(NOT(ISTEXT(F422)),LEN(TRIM(F422))=0),OR(NOT(ISTEXT(J422)),LEN(TRIM(J422))=0)),"Заповніть код, відділ, підсумок і роль",IF(OR(A422&lt;&gt;TRIM(A422),B422&lt;&gt;TRIM(B422),ISNUMBER(FIND("*",A422)),ISNUMBER(FIND("?",A422)),ISNUMBER(FIND("~",A422)),ISNUMBER(FIND("*",B422)),ISNUMBER(FIND("?",B422)),ISNUMBER(FIND("~",B422))),"Перевірте код і відділ",IF(COUNTIF($A$7:$A$806,"="&amp;A422)&gt;1,"Код повторюється",IF(COUNTIFS('Налаштування'!$I$7:$I$18,"="&amp;B422,'Налаштування'!$J$7:$J$18,"Готово")&lt;&gt;1,"Перевірте відділ",IF(NOT(OR(C422="Тижневий",C422="Місячний")),"Оберіть тип",IF(OR(NOT(ISNUMBER(D422)),NOT(ISNUMBER(E422))),"Вкажіть дати",IF(OR(OR(D422&lt;1,D422&gt;2958465,D422&lt;&gt;INT(D422)),OR(E422&lt;1,E422&gt;2958465,E422&lt;&gt;INT(E422)),D422&gt;E422),"Перевірте дати",IF(OR('Налаштування'!$C$4&lt;&gt;"Готово",E422&lt;DATE('Налаштування'!$B$4,1,1),D422&gt;DATE('Налаштування'!$B$4,12,31)),"Перевірте рік",IF(OR(AND(C422="Тижневий",E422-D422&lt;&gt;6),AND(C422="Місячний",OR(YEAR(D422)&lt;&gt;'Налаштування'!$B$4,DAY(D422)&lt;&gt;1,E422&lt;&gt;DATE(YEAR(D422),MONTH(D422)+1,0)))),"Перевірте період",IF(COUNTIFS($B$7:$B$806,"="&amp;B422,$C$7:$C$806,C422,$D$7:$D$806,"&lt;="&amp;E422,$E$7:$E$806,"&gt;="&amp;D422)&gt;1,"Періоди перетинаються","Поля заповнені")))))))))))</x:f>
      </x:c>
      <x:c r="L422" s="11"/>
    </x:row>
    <x:row r="423" ht="40" customHeight="1">
      <x:c r="A423" s="11"/>
      <x:c r="B423" s="11"/>
      <x:c r="C423" s="11"/>
      <x:c r="D423" s="23"/>
      <x:c r="E423" s="23"/>
      <x:c r="F423" s="11"/>
      <x:c r="G423" s="11"/>
      <x:c r="H423" s="11"/>
      <x:c r="I423" s="11"/>
      <x:c r="J423" s="11"/>
      <x:c r="K423" s="12" t="str">
        <x:f>IF(COUNTA(A423:J423,L423)=0,"",IF(OR(OR(NOT(ISTEXT(A423)),LEN(TRIM(A423))=0),OR(NOT(ISTEXT(B423)),LEN(TRIM(B423))=0),OR(NOT(ISTEXT(F423)),LEN(TRIM(F423))=0),OR(NOT(ISTEXT(J423)),LEN(TRIM(J423))=0)),"Заповніть код, відділ, підсумок і роль",IF(OR(A423&lt;&gt;TRIM(A423),B423&lt;&gt;TRIM(B423),ISNUMBER(FIND("*",A423)),ISNUMBER(FIND("?",A423)),ISNUMBER(FIND("~",A423)),ISNUMBER(FIND("*",B423)),ISNUMBER(FIND("?",B423)),ISNUMBER(FIND("~",B423))),"Перевірте код і відділ",IF(COUNTIF($A$7:$A$806,"="&amp;A423)&gt;1,"Код повторюється",IF(COUNTIFS('Налаштування'!$I$7:$I$18,"="&amp;B423,'Налаштування'!$J$7:$J$18,"Готово")&lt;&gt;1,"Перевірте відділ",IF(NOT(OR(C423="Тижневий",C423="Місячний")),"Оберіть тип",IF(OR(NOT(ISNUMBER(D423)),NOT(ISNUMBER(E423))),"Вкажіть дати",IF(OR(OR(D423&lt;1,D423&gt;2958465,D423&lt;&gt;INT(D423)),OR(E423&lt;1,E423&gt;2958465,E423&lt;&gt;INT(E423)),D423&gt;E423),"Перевірте дати",IF(OR('Налаштування'!$C$4&lt;&gt;"Готово",E423&lt;DATE('Налаштування'!$B$4,1,1),D423&gt;DATE('Налаштування'!$B$4,12,31)),"Перевірте рік",IF(OR(AND(C423="Тижневий",E423-D423&lt;&gt;6),AND(C423="Місячний",OR(YEAR(D423)&lt;&gt;'Налаштування'!$B$4,DAY(D423)&lt;&gt;1,E423&lt;&gt;DATE(YEAR(D423),MONTH(D423)+1,0)))),"Перевірте період",IF(COUNTIFS($B$7:$B$806,"="&amp;B423,$C$7:$C$806,C423,$D$7:$D$806,"&lt;="&amp;E423,$E$7:$E$806,"&gt;="&amp;D423)&gt;1,"Періоди перетинаються","Поля заповнені")))))))))))</x:f>
      </x:c>
      <x:c r="L423" s="11"/>
    </x:row>
    <x:row r="424" ht="40" customHeight="1">
      <x:c r="A424" s="11"/>
      <x:c r="B424" s="11"/>
      <x:c r="C424" s="11"/>
      <x:c r="D424" s="23"/>
      <x:c r="E424" s="23"/>
      <x:c r="F424" s="11"/>
      <x:c r="G424" s="11"/>
      <x:c r="H424" s="11"/>
      <x:c r="I424" s="11"/>
      <x:c r="J424" s="11"/>
      <x:c r="K424" s="12" t="str">
        <x:f>IF(COUNTA(A424:J424,L424)=0,"",IF(OR(OR(NOT(ISTEXT(A424)),LEN(TRIM(A424))=0),OR(NOT(ISTEXT(B424)),LEN(TRIM(B424))=0),OR(NOT(ISTEXT(F424)),LEN(TRIM(F424))=0),OR(NOT(ISTEXT(J424)),LEN(TRIM(J424))=0)),"Заповніть код, відділ, підсумок і роль",IF(OR(A424&lt;&gt;TRIM(A424),B424&lt;&gt;TRIM(B424),ISNUMBER(FIND("*",A424)),ISNUMBER(FIND("?",A424)),ISNUMBER(FIND("~",A424)),ISNUMBER(FIND("*",B424)),ISNUMBER(FIND("?",B424)),ISNUMBER(FIND("~",B424))),"Перевірте код і відділ",IF(COUNTIF($A$7:$A$806,"="&amp;A424)&gt;1,"Код повторюється",IF(COUNTIFS('Налаштування'!$I$7:$I$18,"="&amp;B424,'Налаштування'!$J$7:$J$18,"Готово")&lt;&gt;1,"Перевірте відділ",IF(NOT(OR(C424="Тижневий",C424="Місячний")),"Оберіть тип",IF(OR(NOT(ISNUMBER(D424)),NOT(ISNUMBER(E424))),"Вкажіть дати",IF(OR(OR(D424&lt;1,D424&gt;2958465,D424&lt;&gt;INT(D424)),OR(E424&lt;1,E424&gt;2958465,E424&lt;&gt;INT(E424)),D424&gt;E424),"Перевірте дати",IF(OR('Налаштування'!$C$4&lt;&gt;"Готово",E424&lt;DATE('Налаштування'!$B$4,1,1),D424&gt;DATE('Налаштування'!$B$4,12,31)),"Перевірте рік",IF(OR(AND(C424="Тижневий",E424-D424&lt;&gt;6),AND(C424="Місячний",OR(YEAR(D424)&lt;&gt;'Налаштування'!$B$4,DAY(D424)&lt;&gt;1,E424&lt;&gt;DATE(YEAR(D424),MONTH(D424)+1,0)))),"Перевірте період",IF(COUNTIFS($B$7:$B$806,"="&amp;B424,$C$7:$C$806,C424,$D$7:$D$806,"&lt;="&amp;E424,$E$7:$E$806,"&gt;="&amp;D424)&gt;1,"Періоди перетинаються","Поля заповнені")))))))))))</x:f>
      </x:c>
      <x:c r="L424" s="11"/>
    </x:row>
    <x:row r="425" ht="40" customHeight="1">
      <x:c r="A425" s="11"/>
      <x:c r="B425" s="11"/>
      <x:c r="C425" s="11"/>
      <x:c r="D425" s="23"/>
      <x:c r="E425" s="23"/>
      <x:c r="F425" s="11"/>
      <x:c r="G425" s="11"/>
      <x:c r="H425" s="11"/>
      <x:c r="I425" s="11"/>
      <x:c r="J425" s="11"/>
      <x:c r="K425" s="12" t="str">
        <x:f>IF(COUNTA(A425:J425,L425)=0,"",IF(OR(OR(NOT(ISTEXT(A425)),LEN(TRIM(A425))=0),OR(NOT(ISTEXT(B425)),LEN(TRIM(B425))=0),OR(NOT(ISTEXT(F425)),LEN(TRIM(F425))=0),OR(NOT(ISTEXT(J425)),LEN(TRIM(J425))=0)),"Заповніть код, відділ, підсумок і роль",IF(OR(A425&lt;&gt;TRIM(A425),B425&lt;&gt;TRIM(B425),ISNUMBER(FIND("*",A425)),ISNUMBER(FIND("?",A425)),ISNUMBER(FIND("~",A425)),ISNUMBER(FIND("*",B425)),ISNUMBER(FIND("?",B425)),ISNUMBER(FIND("~",B425))),"Перевірте код і відділ",IF(COUNTIF($A$7:$A$806,"="&amp;A425)&gt;1,"Код повторюється",IF(COUNTIFS('Налаштування'!$I$7:$I$18,"="&amp;B425,'Налаштування'!$J$7:$J$18,"Готово")&lt;&gt;1,"Перевірте відділ",IF(NOT(OR(C425="Тижневий",C425="Місячний")),"Оберіть тип",IF(OR(NOT(ISNUMBER(D425)),NOT(ISNUMBER(E425))),"Вкажіть дати",IF(OR(OR(D425&lt;1,D425&gt;2958465,D425&lt;&gt;INT(D425)),OR(E425&lt;1,E425&gt;2958465,E425&lt;&gt;INT(E425)),D425&gt;E425),"Перевірте дати",IF(OR('Налаштування'!$C$4&lt;&gt;"Готово",E425&lt;DATE('Налаштування'!$B$4,1,1),D425&gt;DATE('Налаштування'!$B$4,12,31)),"Перевірте рік",IF(OR(AND(C425="Тижневий",E425-D425&lt;&gt;6),AND(C425="Місячний",OR(YEAR(D425)&lt;&gt;'Налаштування'!$B$4,DAY(D425)&lt;&gt;1,E425&lt;&gt;DATE(YEAR(D425),MONTH(D425)+1,0)))),"Перевірте період",IF(COUNTIFS($B$7:$B$806,"="&amp;B425,$C$7:$C$806,C425,$D$7:$D$806,"&lt;="&amp;E425,$E$7:$E$806,"&gt;="&amp;D425)&gt;1,"Періоди перетинаються","Поля заповнені")))))))))))</x:f>
      </x:c>
      <x:c r="L425" s="11"/>
    </x:row>
    <x:row r="426" ht="40" customHeight="1">
      <x:c r="A426" s="11"/>
      <x:c r="B426" s="11"/>
      <x:c r="C426" s="11"/>
      <x:c r="D426" s="23"/>
      <x:c r="E426" s="23"/>
      <x:c r="F426" s="11"/>
      <x:c r="G426" s="11"/>
      <x:c r="H426" s="11"/>
      <x:c r="I426" s="11"/>
      <x:c r="J426" s="11"/>
      <x:c r="K426" s="12" t="str">
        <x:f>IF(COUNTA(A426:J426,L426)=0,"",IF(OR(OR(NOT(ISTEXT(A426)),LEN(TRIM(A426))=0),OR(NOT(ISTEXT(B426)),LEN(TRIM(B426))=0),OR(NOT(ISTEXT(F426)),LEN(TRIM(F426))=0),OR(NOT(ISTEXT(J426)),LEN(TRIM(J426))=0)),"Заповніть код, відділ, підсумок і роль",IF(OR(A426&lt;&gt;TRIM(A426),B426&lt;&gt;TRIM(B426),ISNUMBER(FIND("*",A426)),ISNUMBER(FIND("?",A426)),ISNUMBER(FIND("~",A426)),ISNUMBER(FIND("*",B426)),ISNUMBER(FIND("?",B426)),ISNUMBER(FIND("~",B426))),"Перевірте код і відділ",IF(COUNTIF($A$7:$A$806,"="&amp;A426)&gt;1,"Код повторюється",IF(COUNTIFS('Налаштування'!$I$7:$I$18,"="&amp;B426,'Налаштування'!$J$7:$J$18,"Готово")&lt;&gt;1,"Перевірте відділ",IF(NOT(OR(C426="Тижневий",C426="Місячний")),"Оберіть тип",IF(OR(NOT(ISNUMBER(D426)),NOT(ISNUMBER(E426))),"Вкажіть дати",IF(OR(OR(D426&lt;1,D426&gt;2958465,D426&lt;&gt;INT(D426)),OR(E426&lt;1,E426&gt;2958465,E426&lt;&gt;INT(E426)),D426&gt;E426),"Перевірте дати",IF(OR('Налаштування'!$C$4&lt;&gt;"Готово",E426&lt;DATE('Налаштування'!$B$4,1,1),D426&gt;DATE('Налаштування'!$B$4,12,31)),"Перевірте рік",IF(OR(AND(C426="Тижневий",E426-D426&lt;&gt;6),AND(C426="Місячний",OR(YEAR(D426)&lt;&gt;'Налаштування'!$B$4,DAY(D426)&lt;&gt;1,E426&lt;&gt;DATE(YEAR(D426),MONTH(D426)+1,0)))),"Перевірте період",IF(COUNTIFS($B$7:$B$806,"="&amp;B426,$C$7:$C$806,C426,$D$7:$D$806,"&lt;="&amp;E426,$E$7:$E$806,"&gt;="&amp;D426)&gt;1,"Періоди перетинаються","Поля заповнені")))))))))))</x:f>
      </x:c>
      <x:c r="L426" s="11"/>
    </x:row>
    <x:row r="427" ht="40" customHeight="1">
      <x:c r="A427" s="11"/>
      <x:c r="B427" s="11"/>
      <x:c r="C427" s="11"/>
      <x:c r="D427" s="23"/>
      <x:c r="E427" s="23"/>
      <x:c r="F427" s="11"/>
      <x:c r="G427" s="11"/>
      <x:c r="H427" s="11"/>
      <x:c r="I427" s="11"/>
      <x:c r="J427" s="11"/>
      <x:c r="K427" s="12" t="str">
        <x:f>IF(COUNTA(A427:J427,L427)=0,"",IF(OR(OR(NOT(ISTEXT(A427)),LEN(TRIM(A427))=0),OR(NOT(ISTEXT(B427)),LEN(TRIM(B427))=0),OR(NOT(ISTEXT(F427)),LEN(TRIM(F427))=0),OR(NOT(ISTEXT(J427)),LEN(TRIM(J427))=0)),"Заповніть код, відділ, підсумок і роль",IF(OR(A427&lt;&gt;TRIM(A427),B427&lt;&gt;TRIM(B427),ISNUMBER(FIND("*",A427)),ISNUMBER(FIND("?",A427)),ISNUMBER(FIND("~",A427)),ISNUMBER(FIND("*",B427)),ISNUMBER(FIND("?",B427)),ISNUMBER(FIND("~",B427))),"Перевірте код і відділ",IF(COUNTIF($A$7:$A$806,"="&amp;A427)&gt;1,"Код повторюється",IF(COUNTIFS('Налаштування'!$I$7:$I$18,"="&amp;B427,'Налаштування'!$J$7:$J$18,"Готово")&lt;&gt;1,"Перевірте відділ",IF(NOT(OR(C427="Тижневий",C427="Місячний")),"Оберіть тип",IF(OR(NOT(ISNUMBER(D427)),NOT(ISNUMBER(E427))),"Вкажіть дати",IF(OR(OR(D427&lt;1,D427&gt;2958465,D427&lt;&gt;INT(D427)),OR(E427&lt;1,E427&gt;2958465,E427&lt;&gt;INT(E427)),D427&gt;E427),"Перевірте дати",IF(OR('Налаштування'!$C$4&lt;&gt;"Готово",E427&lt;DATE('Налаштування'!$B$4,1,1),D427&gt;DATE('Налаштування'!$B$4,12,31)),"Перевірте рік",IF(OR(AND(C427="Тижневий",E427-D427&lt;&gt;6),AND(C427="Місячний",OR(YEAR(D427)&lt;&gt;'Налаштування'!$B$4,DAY(D427)&lt;&gt;1,E427&lt;&gt;DATE(YEAR(D427),MONTH(D427)+1,0)))),"Перевірте період",IF(COUNTIFS($B$7:$B$806,"="&amp;B427,$C$7:$C$806,C427,$D$7:$D$806,"&lt;="&amp;E427,$E$7:$E$806,"&gt;="&amp;D427)&gt;1,"Періоди перетинаються","Поля заповнені")))))))))))</x:f>
      </x:c>
      <x:c r="L427" s="11"/>
    </x:row>
    <x:row r="428" ht="40" customHeight="1">
      <x:c r="A428" s="11"/>
      <x:c r="B428" s="11"/>
      <x:c r="C428" s="11"/>
      <x:c r="D428" s="23"/>
      <x:c r="E428" s="23"/>
      <x:c r="F428" s="11"/>
      <x:c r="G428" s="11"/>
      <x:c r="H428" s="11"/>
      <x:c r="I428" s="11"/>
      <x:c r="J428" s="11"/>
      <x:c r="K428" s="12" t="str">
        <x:f>IF(COUNTA(A428:J428,L428)=0,"",IF(OR(OR(NOT(ISTEXT(A428)),LEN(TRIM(A428))=0),OR(NOT(ISTEXT(B428)),LEN(TRIM(B428))=0),OR(NOT(ISTEXT(F428)),LEN(TRIM(F428))=0),OR(NOT(ISTEXT(J428)),LEN(TRIM(J428))=0)),"Заповніть код, відділ, підсумок і роль",IF(OR(A428&lt;&gt;TRIM(A428),B428&lt;&gt;TRIM(B428),ISNUMBER(FIND("*",A428)),ISNUMBER(FIND("?",A428)),ISNUMBER(FIND("~",A428)),ISNUMBER(FIND("*",B428)),ISNUMBER(FIND("?",B428)),ISNUMBER(FIND("~",B428))),"Перевірте код і відділ",IF(COUNTIF($A$7:$A$806,"="&amp;A428)&gt;1,"Код повторюється",IF(COUNTIFS('Налаштування'!$I$7:$I$18,"="&amp;B428,'Налаштування'!$J$7:$J$18,"Готово")&lt;&gt;1,"Перевірте відділ",IF(NOT(OR(C428="Тижневий",C428="Місячний")),"Оберіть тип",IF(OR(NOT(ISNUMBER(D428)),NOT(ISNUMBER(E428))),"Вкажіть дати",IF(OR(OR(D428&lt;1,D428&gt;2958465,D428&lt;&gt;INT(D428)),OR(E428&lt;1,E428&gt;2958465,E428&lt;&gt;INT(E428)),D428&gt;E428),"Перевірте дати",IF(OR('Налаштування'!$C$4&lt;&gt;"Готово",E428&lt;DATE('Налаштування'!$B$4,1,1),D428&gt;DATE('Налаштування'!$B$4,12,31)),"Перевірте рік",IF(OR(AND(C428="Тижневий",E428-D428&lt;&gt;6),AND(C428="Місячний",OR(YEAR(D428)&lt;&gt;'Налаштування'!$B$4,DAY(D428)&lt;&gt;1,E428&lt;&gt;DATE(YEAR(D428),MONTH(D428)+1,0)))),"Перевірте період",IF(COUNTIFS($B$7:$B$806,"="&amp;B428,$C$7:$C$806,C428,$D$7:$D$806,"&lt;="&amp;E428,$E$7:$E$806,"&gt;="&amp;D428)&gt;1,"Періоди перетинаються","Поля заповнені")))))))))))</x:f>
      </x:c>
      <x:c r="L428" s="11"/>
    </x:row>
    <x:row r="429" ht="40" customHeight="1">
      <x:c r="A429" s="11"/>
      <x:c r="B429" s="11"/>
      <x:c r="C429" s="11"/>
      <x:c r="D429" s="23"/>
      <x:c r="E429" s="23"/>
      <x:c r="F429" s="11"/>
      <x:c r="G429" s="11"/>
      <x:c r="H429" s="11"/>
      <x:c r="I429" s="11"/>
      <x:c r="J429" s="11"/>
      <x:c r="K429" s="12" t="str">
        <x:f>IF(COUNTA(A429:J429,L429)=0,"",IF(OR(OR(NOT(ISTEXT(A429)),LEN(TRIM(A429))=0),OR(NOT(ISTEXT(B429)),LEN(TRIM(B429))=0),OR(NOT(ISTEXT(F429)),LEN(TRIM(F429))=0),OR(NOT(ISTEXT(J429)),LEN(TRIM(J429))=0)),"Заповніть код, відділ, підсумок і роль",IF(OR(A429&lt;&gt;TRIM(A429),B429&lt;&gt;TRIM(B429),ISNUMBER(FIND("*",A429)),ISNUMBER(FIND("?",A429)),ISNUMBER(FIND("~",A429)),ISNUMBER(FIND("*",B429)),ISNUMBER(FIND("?",B429)),ISNUMBER(FIND("~",B429))),"Перевірте код і відділ",IF(COUNTIF($A$7:$A$806,"="&amp;A429)&gt;1,"Код повторюється",IF(COUNTIFS('Налаштування'!$I$7:$I$18,"="&amp;B429,'Налаштування'!$J$7:$J$18,"Готово")&lt;&gt;1,"Перевірте відділ",IF(NOT(OR(C429="Тижневий",C429="Місячний")),"Оберіть тип",IF(OR(NOT(ISNUMBER(D429)),NOT(ISNUMBER(E429))),"Вкажіть дати",IF(OR(OR(D429&lt;1,D429&gt;2958465,D429&lt;&gt;INT(D429)),OR(E429&lt;1,E429&gt;2958465,E429&lt;&gt;INT(E429)),D429&gt;E429),"Перевірте дати",IF(OR('Налаштування'!$C$4&lt;&gt;"Готово",E429&lt;DATE('Налаштування'!$B$4,1,1),D429&gt;DATE('Налаштування'!$B$4,12,31)),"Перевірте рік",IF(OR(AND(C429="Тижневий",E429-D429&lt;&gt;6),AND(C429="Місячний",OR(YEAR(D429)&lt;&gt;'Налаштування'!$B$4,DAY(D429)&lt;&gt;1,E429&lt;&gt;DATE(YEAR(D429),MONTH(D429)+1,0)))),"Перевірте період",IF(COUNTIFS($B$7:$B$806,"="&amp;B429,$C$7:$C$806,C429,$D$7:$D$806,"&lt;="&amp;E429,$E$7:$E$806,"&gt;="&amp;D429)&gt;1,"Періоди перетинаються","Поля заповнені")))))))))))</x:f>
      </x:c>
      <x:c r="L429" s="11"/>
    </x:row>
    <x:row r="430" ht="40" customHeight="1">
      <x:c r="A430" s="11"/>
      <x:c r="B430" s="11"/>
      <x:c r="C430" s="11"/>
      <x:c r="D430" s="23"/>
      <x:c r="E430" s="23"/>
      <x:c r="F430" s="11"/>
      <x:c r="G430" s="11"/>
      <x:c r="H430" s="11"/>
      <x:c r="I430" s="11"/>
      <x:c r="J430" s="11"/>
      <x:c r="K430" s="12" t="str">
        <x:f>IF(COUNTA(A430:J430,L430)=0,"",IF(OR(OR(NOT(ISTEXT(A430)),LEN(TRIM(A430))=0),OR(NOT(ISTEXT(B430)),LEN(TRIM(B430))=0),OR(NOT(ISTEXT(F430)),LEN(TRIM(F430))=0),OR(NOT(ISTEXT(J430)),LEN(TRIM(J430))=0)),"Заповніть код, відділ, підсумок і роль",IF(OR(A430&lt;&gt;TRIM(A430),B430&lt;&gt;TRIM(B430),ISNUMBER(FIND("*",A430)),ISNUMBER(FIND("?",A430)),ISNUMBER(FIND("~",A430)),ISNUMBER(FIND("*",B430)),ISNUMBER(FIND("?",B430)),ISNUMBER(FIND("~",B430))),"Перевірте код і відділ",IF(COUNTIF($A$7:$A$806,"="&amp;A430)&gt;1,"Код повторюється",IF(COUNTIFS('Налаштування'!$I$7:$I$18,"="&amp;B430,'Налаштування'!$J$7:$J$18,"Готово")&lt;&gt;1,"Перевірте відділ",IF(NOT(OR(C430="Тижневий",C430="Місячний")),"Оберіть тип",IF(OR(NOT(ISNUMBER(D430)),NOT(ISNUMBER(E430))),"Вкажіть дати",IF(OR(OR(D430&lt;1,D430&gt;2958465,D430&lt;&gt;INT(D430)),OR(E430&lt;1,E430&gt;2958465,E430&lt;&gt;INT(E430)),D430&gt;E430),"Перевірте дати",IF(OR('Налаштування'!$C$4&lt;&gt;"Готово",E430&lt;DATE('Налаштування'!$B$4,1,1),D430&gt;DATE('Налаштування'!$B$4,12,31)),"Перевірте рік",IF(OR(AND(C430="Тижневий",E430-D430&lt;&gt;6),AND(C430="Місячний",OR(YEAR(D430)&lt;&gt;'Налаштування'!$B$4,DAY(D430)&lt;&gt;1,E430&lt;&gt;DATE(YEAR(D430),MONTH(D430)+1,0)))),"Перевірте період",IF(COUNTIFS($B$7:$B$806,"="&amp;B430,$C$7:$C$806,C430,$D$7:$D$806,"&lt;="&amp;E430,$E$7:$E$806,"&gt;="&amp;D430)&gt;1,"Періоди перетинаються","Поля заповнені")))))))))))</x:f>
      </x:c>
      <x:c r="L430" s="11"/>
    </x:row>
    <x:row r="431" ht="40" customHeight="1">
      <x:c r="A431" s="11"/>
      <x:c r="B431" s="11"/>
      <x:c r="C431" s="11"/>
      <x:c r="D431" s="23"/>
      <x:c r="E431" s="23"/>
      <x:c r="F431" s="11"/>
      <x:c r="G431" s="11"/>
      <x:c r="H431" s="11"/>
      <x:c r="I431" s="11"/>
      <x:c r="J431" s="11"/>
      <x:c r="K431" s="12" t="str">
        <x:f>IF(COUNTA(A431:J431,L431)=0,"",IF(OR(OR(NOT(ISTEXT(A431)),LEN(TRIM(A431))=0),OR(NOT(ISTEXT(B431)),LEN(TRIM(B431))=0),OR(NOT(ISTEXT(F431)),LEN(TRIM(F431))=0),OR(NOT(ISTEXT(J431)),LEN(TRIM(J431))=0)),"Заповніть код, відділ, підсумок і роль",IF(OR(A431&lt;&gt;TRIM(A431),B431&lt;&gt;TRIM(B431),ISNUMBER(FIND("*",A431)),ISNUMBER(FIND("?",A431)),ISNUMBER(FIND("~",A431)),ISNUMBER(FIND("*",B431)),ISNUMBER(FIND("?",B431)),ISNUMBER(FIND("~",B431))),"Перевірте код і відділ",IF(COUNTIF($A$7:$A$806,"="&amp;A431)&gt;1,"Код повторюється",IF(COUNTIFS('Налаштування'!$I$7:$I$18,"="&amp;B431,'Налаштування'!$J$7:$J$18,"Готово")&lt;&gt;1,"Перевірте відділ",IF(NOT(OR(C431="Тижневий",C431="Місячний")),"Оберіть тип",IF(OR(NOT(ISNUMBER(D431)),NOT(ISNUMBER(E431))),"Вкажіть дати",IF(OR(OR(D431&lt;1,D431&gt;2958465,D431&lt;&gt;INT(D431)),OR(E431&lt;1,E431&gt;2958465,E431&lt;&gt;INT(E431)),D431&gt;E431),"Перевірте дати",IF(OR('Налаштування'!$C$4&lt;&gt;"Готово",E431&lt;DATE('Налаштування'!$B$4,1,1),D431&gt;DATE('Налаштування'!$B$4,12,31)),"Перевірте рік",IF(OR(AND(C431="Тижневий",E431-D431&lt;&gt;6),AND(C431="Місячний",OR(YEAR(D431)&lt;&gt;'Налаштування'!$B$4,DAY(D431)&lt;&gt;1,E431&lt;&gt;DATE(YEAR(D431),MONTH(D431)+1,0)))),"Перевірте період",IF(COUNTIFS($B$7:$B$806,"="&amp;B431,$C$7:$C$806,C431,$D$7:$D$806,"&lt;="&amp;E431,$E$7:$E$806,"&gt;="&amp;D431)&gt;1,"Періоди перетинаються","Поля заповнені")))))))))))</x:f>
      </x:c>
      <x:c r="L431" s="11"/>
    </x:row>
    <x:row r="432" ht="40" customHeight="1">
      <x:c r="A432" s="11"/>
      <x:c r="B432" s="11"/>
      <x:c r="C432" s="11"/>
      <x:c r="D432" s="23"/>
      <x:c r="E432" s="23"/>
      <x:c r="F432" s="11"/>
      <x:c r="G432" s="11"/>
      <x:c r="H432" s="11"/>
      <x:c r="I432" s="11"/>
      <x:c r="J432" s="11"/>
      <x:c r="K432" s="12" t="str">
        <x:f>IF(COUNTA(A432:J432,L432)=0,"",IF(OR(OR(NOT(ISTEXT(A432)),LEN(TRIM(A432))=0),OR(NOT(ISTEXT(B432)),LEN(TRIM(B432))=0),OR(NOT(ISTEXT(F432)),LEN(TRIM(F432))=0),OR(NOT(ISTEXT(J432)),LEN(TRIM(J432))=0)),"Заповніть код, відділ, підсумок і роль",IF(OR(A432&lt;&gt;TRIM(A432),B432&lt;&gt;TRIM(B432),ISNUMBER(FIND("*",A432)),ISNUMBER(FIND("?",A432)),ISNUMBER(FIND("~",A432)),ISNUMBER(FIND("*",B432)),ISNUMBER(FIND("?",B432)),ISNUMBER(FIND("~",B432))),"Перевірте код і відділ",IF(COUNTIF($A$7:$A$806,"="&amp;A432)&gt;1,"Код повторюється",IF(COUNTIFS('Налаштування'!$I$7:$I$18,"="&amp;B432,'Налаштування'!$J$7:$J$18,"Готово")&lt;&gt;1,"Перевірте відділ",IF(NOT(OR(C432="Тижневий",C432="Місячний")),"Оберіть тип",IF(OR(NOT(ISNUMBER(D432)),NOT(ISNUMBER(E432))),"Вкажіть дати",IF(OR(OR(D432&lt;1,D432&gt;2958465,D432&lt;&gt;INT(D432)),OR(E432&lt;1,E432&gt;2958465,E432&lt;&gt;INT(E432)),D432&gt;E432),"Перевірте дати",IF(OR('Налаштування'!$C$4&lt;&gt;"Готово",E432&lt;DATE('Налаштування'!$B$4,1,1),D432&gt;DATE('Налаштування'!$B$4,12,31)),"Перевірте рік",IF(OR(AND(C432="Тижневий",E432-D432&lt;&gt;6),AND(C432="Місячний",OR(YEAR(D432)&lt;&gt;'Налаштування'!$B$4,DAY(D432)&lt;&gt;1,E432&lt;&gt;DATE(YEAR(D432),MONTH(D432)+1,0)))),"Перевірте період",IF(COUNTIFS($B$7:$B$806,"="&amp;B432,$C$7:$C$806,C432,$D$7:$D$806,"&lt;="&amp;E432,$E$7:$E$806,"&gt;="&amp;D432)&gt;1,"Періоди перетинаються","Поля заповнені")))))))))))</x:f>
      </x:c>
      <x:c r="L432" s="11"/>
    </x:row>
    <x:row r="433" ht="40" customHeight="1">
      <x:c r="A433" s="11"/>
      <x:c r="B433" s="11"/>
      <x:c r="C433" s="11"/>
      <x:c r="D433" s="23"/>
      <x:c r="E433" s="23"/>
      <x:c r="F433" s="11"/>
      <x:c r="G433" s="11"/>
      <x:c r="H433" s="11"/>
      <x:c r="I433" s="11"/>
      <x:c r="J433" s="11"/>
      <x:c r="K433" s="12" t="str">
        <x:f>IF(COUNTA(A433:J433,L433)=0,"",IF(OR(OR(NOT(ISTEXT(A433)),LEN(TRIM(A433))=0),OR(NOT(ISTEXT(B433)),LEN(TRIM(B433))=0),OR(NOT(ISTEXT(F433)),LEN(TRIM(F433))=0),OR(NOT(ISTEXT(J433)),LEN(TRIM(J433))=0)),"Заповніть код, відділ, підсумок і роль",IF(OR(A433&lt;&gt;TRIM(A433),B433&lt;&gt;TRIM(B433),ISNUMBER(FIND("*",A433)),ISNUMBER(FIND("?",A433)),ISNUMBER(FIND("~",A433)),ISNUMBER(FIND("*",B433)),ISNUMBER(FIND("?",B433)),ISNUMBER(FIND("~",B433))),"Перевірте код і відділ",IF(COUNTIF($A$7:$A$806,"="&amp;A433)&gt;1,"Код повторюється",IF(COUNTIFS('Налаштування'!$I$7:$I$18,"="&amp;B433,'Налаштування'!$J$7:$J$18,"Готово")&lt;&gt;1,"Перевірте відділ",IF(NOT(OR(C433="Тижневий",C433="Місячний")),"Оберіть тип",IF(OR(NOT(ISNUMBER(D433)),NOT(ISNUMBER(E433))),"Вкажіть дати",IF(OR(OR(D433&lt;1,D433&gt;2958465,D433&lt;&gt;INT(D433)),OR(E433&lt;1,E433&gt;2958465,E433&lt;&gt;INT(E433)),D433&gt;E433),"Перевірте дати",IF(OR('Налаштування'!$C$4&lt;&gt;"Готово",E433&lt;DATE('Налаштування'!$B$4,1,1),D433&gt;DATE('Налаштування'!$B$4,12,31)),"Перевірте рік",IF(OR(AND(C433="Тижневий",E433-D433&lt;&gt;6),AND(C433="Місячний",OR(YEAR(D433)&lt;&gt;'Налаштування'!$B$4,DAY(D433)&lt;&gt;1,E433&lt;&gt;DATE(YEAR(D433),MONTH(D433)+1,0)))),"Перевірте період",IF(COUNTIFS($B$7:$B$806,"="&amp;B433,$C$7:$C$806,C433,$D$7:$D$806,"&lt;="&amp;E433,$E$7:$E$806,"&gt;="&amp;D433)&gt;1,"Періоди перетинаються","Поля заповнені")))))))))))</x:f>
      </x:c>
      <x:c r="L433" s="11"/>
    </x:row>
    <x:row r="434" ht="40" customHeight="1">
      <x:c r="A434" s="11"/>
      <x:c r="B434" s="11"/>
      <x:c r="C434" s="11"/>
      <x:c r="D434" s="23"/>
      <x:c r="E434" s="23"/>
      <x:c r="F434" s="11"/>
      <x:c r="G434" s="11"/>
      <x:c r="H434" s="11"/>
      <x:c r="I434" s="11"/>
      <x:c r="J434" s="11"/>
      <x:c r="K434" s="12" t="str">
        <x:f>IF(COUNTA(A434:J434,L434)=0,"",IF(OR(OR(NOT(ISTEXT(A434)),LEN(TRIM(A434))=0),OR(NOT(ISTEXT(B434)),LEN(TRIM(B434))=0),OR(NOT(ISTEXT(F434)),LEN(TRIM(F434))=0),OR(NOT(ISTEXT(J434)),LEN(TRIM(J434))=0)),"Заповніть код, відділ, підсумок і роль",IF(OR(A434&lt;&gt;TRIM(A434),B434&lt;&gt;TRIM(B434),ISNUMBER(FIND("*",A434)),ISNUMBER(FIND("?",A434)),ISNUMBER(FIND("~",A434)),ISNUMBER(FIND("*",B434)),ISNUMBER(FIND("?",B434)),ISNUMBER(FIND("~",B434))),"Перевірте код і відділ",IF(COUNTIF($A$7:$A$806,"="&amp;A434)&gt;1,"Код повторюється",IF(COUNTIFS('Налаштування'!$I$7:$I$18,"="&amp;B434,'Налаштування'!$J$7:$J$18,"Готово")&lt;&gt;1,"Перевірте відділ",IF(NOT(OR(C434="Тижневий",C434="Місячний")),"Оберіть тип",IF(OR(NOT(ISNUMBER(D434)),NOT(ISNUMBER(E434))),"Вкажіть дати",IF(OR(OR(D434&lt;1,D434&gt;2958465,D434&lt;&gt;INT(D434)),OR(E434&lt;1,E434&gt;2958465,E434&lt;&gt;INT(E434)),D434&gt;E434),"Перевірте дати",IF(OR('Налаштування'!$C$4&lt;&gt;"Готово",E434&lt;DATE('Налаштування'!$B$4,1,1),D434&gt;DATE('Налаштування'!$B$4,12,31)),"Перевірте рік",IF(OR(AND(C434="Тижневий",E434-D434&lt;&gt;6),AND(C434="Місячний",OR(YEAR(D434)&lt;&gt;'Налаштування'!$B$4,DAY(D434)&lt;&gt;1,E434&lt;&gt;DATE(YEAR(D434),MONTH(D434)+1,0)))),"Перевірте період",IF(COUNTIFS($B$7:$B$806,"="&amp;B434,$C$7:$C$806,C434,$D$7:$D$806,"&lt;="&amp;E434,$E$7:$E$806,"&gt;="&amp;D434)&gt;1,"Періоди перетинаються","Поля заповнені")))))))))))</x:f>
      </x:c>
      <x:c r="L434" s="11"/>
    </x:row>
    <x:row r="435" ht="40" customHeight="1">
      <x:c r="A435" s="11"/>
      <x:c r="B435" s="11"/>
      <x:c r="C435" s="11"/>
      <x:c r="D435" s="23"/>
      <x:c r="E435" s="23"/>
      <x:c r="F435" s="11"/>
      <x:c r="G435" s="11"/>
      <x:c r="H435" s="11"/>
      <x:c r="I435" s="11"/>
      <x:c r="J435" s="11"/>
      <x:c r="K435" s="12" t="str">
        <x:f>IF(COUNTA(A435:J435,L435)=0,"",IF(OR(OR(NOT(ISTEXT(A435)),LEN(TRIM(A435))=0),OR(NOT(ISTEXT(B435)),LEN(TRIM(B435))=0),OR(NOT(ISTEXT(F435)),LEN(TRIM(F435))=0),OR(NOT(ISTEXT(J435)),LEN(TRIM(J435))=0)),"Заповніть код, відділ, підсумок і роль",IF(OR(A435&lt;&gt;TRIM(A435),B435&lt;&gt;TRIM(B435),ISNUMBER(FIND("*",A435)),ISNUMBER(FIND("?",A435)),ISNUMBER(FIND("~",A435)),ISNUMBER(FIND("*",B435)),ISNUMBER(FIND("?",B435)),ISNUMBER(FIND("~",B435))),"Перевірте код і відділ",IF(COUNTIF($A$7:$A$806,"="&amp;A435)&gt;1,"Код повторюється",IF(COUNTIFS('Налаштування'!$I$7:$I$18,"="&amp;B435,'Налаштування'!$J$7:$J$18,"Готово")&lt;&gt;1,"Перевірте відділ",IF(NOT(OR(C435="Тижневий",C435="Місячний")),"Оберіть тип",IF(OR(NOT(ISNUMBER(D435)),NOT(ISNUMBER(E435))),"Вкажіть дати",IF(OR(OR(D435&lt;1,D435&gt;2958465,D435&lt;&gt;INT(D435)),OR(E435&lt;1,E435&gt;2958465,E435&lt;&gt;INT(E435)),D435&gt;E435),"Перевірте дати",IF(OR('Налаштування'!$C$4&lt;&gt;"Готово",E435&lt;DATE('Налаштування'!$B$4,1,1),D435&gt;DATE('Налаштування'!$B$4,12,31)),"Перевірте рік",IF(OR(AND(C435="Тижневий",E435-D435&lt;&gt;6),AND(C435="Місячний",OR(YEAR(D435)&lt;&gt;'Налаштування'!$B$4,DAY(D435)&lt;&gt;1,E435&lt;&gt;DATE(YEAR(D435),MONTH(D435)+1,0)))),"Перевірте період",IF(COUNTIFS($B$7:$B$806,"="&amp;B435,$C$7:$C$806,C435,$D$7:$D$806,"&lt;="&amp;E435,$E$7:$E$806,"&gt;="&amp;D435)&gt;1,"Періоди перетинаються","Поля заповнені")))))))))))</x:f>
      </x:c>
      <x:c r="L435" s="11"/>
    </x:row>
    <x:row r="436" ht="40" customHeight="1">
      <x:c r="A436" s="11"/>
      <x:c r="B436" s="11"/>
      <x:c r="C436" s="11"/>
      <x:c r="D436" s="23"/>
      <x:c r="E436" s="23"/>
      <x:c r="F436" s="11"/>
      <x:c r="G436" s="11"/>
      <x:c r="H436" s="11"/>
      <x:c r="I436" s="11"/>
      <x:c r="J436" s="11"/>
      <x:c r="K436" s="12" t="str">
        <x:f>IF(COUNTA(A436:J436,L436)=0,"",IF(OR(OR(NOT(ISTEXT(A436)),LEN(TRIM(A436))=0),OR(NOT(ISTEXT(B436)),LEN(TRIM(B436))=0),OR(NOT(ISTEXT(F436)),LEN(TRIM(F436))=0),OR(NOT(ISTEXT(J436)),LEN(TRIM(J436))=0)),"Заповніть код, відділ, підсумок і роль",IF(OR(A436&lt;&gt;TRIM(A436),B436&lt;&gt;TRIM(B436),ISNUMBER(FIND("*",A436)),ISNUMBER(FIND("?",A436)),ISNUMBER(FIND("~",A436)),ISNUMBER(FIND("*",B436)),ISNUMBER(FIND("?",B436)),ISNUMBER(FIND("~",B436))),"Перевірте код і відділ",IF(COUNTIF($A$7:$A$806,"="&amp;A436)&gt;1,"Код повторюється",IF(COUNTIFS('Налаштування'!$I$7:$I$18,"="&amp;B436,'Налаштування'!$J$7:$J$18,"Готово")&lt;&gt;1,"Перевірте відділ",IF(NOT(OR(C436="Тижневий",C436="Місячний")),"Оберіть тип",IF(OR(NOT(ISNUMBER(D436)),NOT(ISNUMBER(E436))),"Вкажіть дати",IF(OR(OR(D436&lt;1,D436&gt;2958465,D436&lt;&gt;INT(D436)),OR(E436&lt;1,E436&gt;2958465,E436&lt;&gt;INT(E436)),D436&gt;E436),"Перевірте дати",IF(OR('Налаштування'!$C$4&lt;&gt;"Готово",E436&lt;DATE('Налаштування'!$B$4,1,1),D436&gt;DATE('Налаштування'!$B$4,12,31)),"Перевірте рік",IF(OR(AND(C436="Тижневий",E436-D436&lt;&gt;6),AND(C436="Місячний",OR(YEAR(D436)&lt;&gt;'Налаштування'!$B$4,DAY(D436)&lt;&gt;1,E436&lt;&gt;DATE(YEAR(D436),MONTH(D436)+1,0)))),"Перевірте період",IF(COUNTIFS($B$7:$B$806,"="&amp;B436,$C$7:$C$806,C436,$D$7:$D$806,"&lt;="&amp;E436,$E$7:$E$806,"&gt;="&amp;D436)&gt;1,"Періоди перетинаються","Поля заповнені")))))))))))</x:f>
      </x:c>
      <x:c r="L436" s="11"/>
    </x:row>
    <x:row r="437" ht="40" customHeight="1">
      <x:c r="A437" s="11"/>
      <x:c r="B437" s="11"/>
      <x:c r="C437" s="11"/>
      <x:c r="D437" s="23"/>
      <x:c r="E437" s="23"/>
      <x:c r="F437" s="11"/>
      <x:c r="G437" s="11"/>
      <x:c r="H437" s="11"/>
      <x:c r="I437" s="11"/>
      <x:c r="J437" s="11"/>
      <x:c r="K437" s="12" t="str">
        <x:f>IF(COUNTA(A437:J437,L437)=0,"",IF(OR(OR(NOT(ISTEXT(A437)),LEN(TRIM(A437))=0),OR(NOT(ISTEXT(B437)),LEN(TRIM(B437))=0),OR(NOT(ISTEXT(F437)),LEN(TRIM(F437))=0),OR(NOT(ISTEXT(J437)),LEN(TRIM(J437))=0)),"Заповніть код, відділ, підсумок і роль",IF(OR(A437&lt;&gt;TRIM(A437),B437&lt;&gt;TRIM(B437),ISNUMBER(FIND("*",A437)),ISNUMBER(FIND("?",A437)),ISNUMBER(FIND("~",A437)),ISNUMBER(FIND("*",B437)),ISNUMBER(FIND("?",B437)),ISNUMBER(FIND("~",B437))),"Перевірте код і відділ",IF(COUNTIF($A$7:$A$806,"="&amp;A437)&gt;1,"Код повторюється",IF(COUNTIFS('Налаштування'!$I$7:$I$18,"="&amp;B437,'Налаштування'!$J$7:$J$18,"Готово")&lt;&gt;1,"Перевірте відділ",IF(NOT(OR(C437="Тижневий",C437="Місячний")),"Оберіть тип",IF(OR(NOT(ISNUMBER(D437)),NOT(ISNUMBER(E437))),"Вкажіть дати",IF(OR(OR(D437&lt;1,D437&gt;2958465,D437&lt;&gt;INT(D437)),OR(E437&lt;1,E437&gt;2958465,E437&lt;&gt;INT(E437)),D437&gt;E437),"Перевірте дати",IF(OR('Налаштування'!$C$4&lt;&gt;"Готово",E437&lt;DATE('Налаштування'!$B$4,1,1),D437&gt;DATE('Налаштування'!$B$4,12,31)),"Перевірте рік",IF(OR(AND(C437="Тижневий",E437-D437&lt;&gt;6),AND(C437="Місячний",OR(YEAR(D437)&lt;&gt;'Налаштування'!$B$4,DAY(D437)&lt;&gt;1,E437&lt;&gt;DATE(YEAR(D437),MONTH(D437)+1,0)))),"Перевірте період",IF(COUNTIFS($B$7:$B$806,"="&amp;B437,$C$7:$C$806,C437,$D$7:$D$806,"&lt;="&amp;E437,$E$7:$E$806,"&gt;="&amp;D437)&gt;1,"Періоди перетинаються","Поля заповнені")))))))))))</x:f>
      </x:c>
      <x:c r="L437" s="11"/>
    </x:row>
    <x:row r="438" ht="40" customHeight="1">
      <x:c r="A438" s="11"/>
      <x:c r="B438" s="11"/>
      <x:c r="C438" s="11"/>
      <x:c r="D438" s="23"/>
      <x:c r="E438" s="23"/>
      <x:c r="F438" s="11"/>
      <x:c r="G438" s="11"/>
      <x:c r="H438" s="11"/>
      <x:c r="I438" s="11"/>
      <x:c r="J438" s="11"/>
      <x:c r="K438" s="12" t="str">
        <x:f>IF(COUNTA(A438:J438,L438)=0,"",IF(OR(OR(NOT(ISTEXT(A438)),LEN(TRIM(A438))=0),OR(NOT(ISTEXT(B438)),LEN(TRIM(B438))=0),OR(NOT(ISTEXT(F438)),LEN(TRIM(F438))=0),OR(NOT(ISTEXT(J438)),LEN(TRIM(J438))=0)),"Заповніть код, відділ, підсумок і роль",IF(OR(A438&lt;&gt;TRIM(A438),B438&lt;&gt;TRIM(B438),ISNUMBER(FIND("*",A438)),ISNUMBER(FIND("?",A438)),ISNUMBER(FIND("~",A438)),ISNUMBER(FIND("*",B438)),ISNUMBER(FIND("?",B438)),ISNUMBER(FIND("~",B438))),"Перевірте код і відділ",IF(COUNTIF($A$7:$A$806,"="&amp;A438)&gt;1,"Код повторюється",IF(COUNTIFS('Налаштування'!$I$7:$I$18,"="&amp;B438,'Налаштування'!$J$7:$J$18,"Готово")&lt;&gt;1,"Перевірте відділ",IF(NOT(OR(C438="Тижневий",C438="Місячний")),"Оберіть тип",IF(OR(NOT(ISNUMBER(D438)),NOT(ISNUMBER(E438))),"Вкажіть дати",IF(OR(OR(D438&lt;1,D438&gt;2958465,D438&lt;&gt;INT(D438)),OR(E438&lt;1,E438&gt;2958465,E438&lt;&gt;INT(E438)),D438&gt;E438),"Перевірте дати",IF(OR('Налаштування'!$C$4&lt;&gt;"Готово",E438&lt;DATE('Налаштування'!$B$4,1,1),D438&gt;DATE('Налаштування'!$B$4,12,31)),"Перевірте рік",IF(OR(AND(C438="Тижневий",E438-D438&lt;&gt;6),AND(C438="Місячний",OR(YEAR(D438)&lt;&gt;'Налаштування'!$B$4,DAY(D438)&lt;&gt;1,E438&lt;&gt;DATE(YEAR(D438),MONTH(D438)+1,0)))),"Перевірте період",IF(COUNTIFS($B$7:$B$806,"="&amp;B438,$C$7:$C$806,C438,$D$7:$D$806,"&lt;="&amp;E438,$E$7:$E$806,"&gt;="&amp;D438)&gt;1,"Періоди перетинаються","Поля заповнені")))))))))))</x:f>
      </x:c>
      <x:c r="L438" s="11"/>
    </x:row>
    <x:row r="439" ht="40" customHeight="1">
      <x:c r="A439" s="11"/>
      <x:c r="B439" s="11"/>
      <x:c r="C439" s="11"/>
      <x:c r="D439" s="23"/>
      <x:c r="E439" s="23"/>
      <x:c r="F439" s="11"/>
      <x:c r="G439" s="11"/>
      <x:c r="H439" s="11"/>
      <x:c r="I439" s="11"/>
      <x:c r="J439" s="11"/>
      <x:c r="K439" s="12" t="str">
        <x:f>IF(COUNTA(A439:J439,L439)=0,"",IF(OR(OR(NOT(ISTEXT(A439)),LEN(TRIM(A439))=0),OR(NOT(ISTEXT(B439)),LEN(TRIM(B439))=0),OR(NOT(ISTEXT(F439)),LEN(TRIM(F439))=0),OR(NOT(ISTEXT(J439)),LEN(TRIM(J439))=0)),"Заповніть код, відділ, підсумок і роль",IF(OR(A439&lt;&gt;TRIM(A439),B439&lt;&gt;TRIM(B439),ISNUMBER(FIND("*",A439)),ISNUMBER(FIND("?",A439)),ISNUMBER(FIND("~",A439)),ISNUMBER(FIND("*",B439)),ISNUMBER(FIND("?",B439)),ISNUMBER(FIND("~",B439))),"Перевірте код і відділ",IF(COUNTIF($A$7:$A$806,"="&amp;A439)&gt;1,"Код повторюється",IF(COUNTIFS('Налаштування'!$I$7:$I$18,"="&amp;B439,'Налаштування'!$J$7:$J$18,"Готово")&lt;&gt;1,"Перевірте відділ",IF(NOT(OR(C439="Тижневий",C439="Місячний")),"Оберіть тип",IF(OR(NOT(ISNUMBER(D439)),NOT(ISNUMBER(E439))),"Вкажіть дати",IF(OR(OR(D439&lt;1,D439&gt;2958465,D439&lt;&gt;INT(D439)),OR(E439&lt;1,E439&gt;2958465,E439&lt;&gt;INT(E439)),D439&gt;E439),"Перевірте дати",IF(OR('Налаштування'!$C$4&lt;&gt;"Готово",E439&lt;DATE('Налаштування'!$B$4,1,1),D439&gt;DATE('Налаштування'!$B$4,12,31)),"Перевірте рік",IF(OR(AND(C439="Тижневий",E439-D439&lt;&gt;6),AND(C439="Місячний",OR(YEAR(D439)&lt;&gt;'Налаштування'!$B$4,DAY(D439)&lt;&gt;1,E439&lt;&gt;DATE(YEAR(D439),MONTH(D439)+1,0)))),"Перевірте період",IF(COUNTIFS($B$7:$B$806,"="&amp;B439,$C$7:$C$806,C439,$D$7:$D$806,"&lt;="&amp;E439,$E$7:$E$806,"&gt;="&amp;D439)&gt;1,"Періоди перетинаються","Поля заповнені")))))))))))</x:f>
      </x:c>
      <x:c r="L439" s="11"/>
    </x:row>
    <x:row r="440" ht="40" customHeight="1">
      <x:c r="A440" s="11"/>
      <x:c r="B440" s="11"/>
      <x:c r="C440" s="11"/>
      <x:c r="D440" s="23"/>
      <x:c r="E440" s="23"/>
      <x:c r="F440" s="11"/>
      <x:c r="G440" s="11"/>
      <x:c r="H440" s="11"/>
      <x:c r="I440" s="11"/>
      <x:c r="J440" s="11"/>
      <x:c r="K440" s="12" t="str">
        <x:f>IF(COUNTA(A440:J440,L440)=0,"",IF(OR(OR(NOT(ISTEXT(A440)),LEN(TRIM(A440))=0),OR(NOT(ISTEXT(B440)),LEN(TRIM(B440))=0),OR(NOT(ISTEXT(F440)),LEN(TRIM(F440))=0),OR(NOT(ISTEXT(J440)),LEN(TRIM(J440))=0)),"Заповніть код, відділ, підсумок і роль",IF(OR(A440&lt;&gt;TRIM(A440),B440&lt;&gt;TRIM(B440),ISNUMBER(FIND("*",A440)),ISNUMBER(FIND("?",A440)),ISNUMBER(FIND("~",A440)),ISNUMBER(FIND("*",B440)),ISNUMBER(FIND("?",B440)),ISNUMBER(FIND("~",B440))),"Перевірте код і відділ",IF(COUNTIF($A$7:$A$806,"="&amp;A440)&gt;1,"Код повторюється",IF(COUNTIFS('Налаштування'!$I$7:$I$18,"="&amp;B440,'Налаштування'!$J$7:$J$18,"Готово")&lt;&gt;1,"Перевірте відділ",IF(NOT(OR(C440="Тижневий",C440="Місячний")),"Оберіть тип",IF(OR(NOT(ISNUMBER(D440)),NOT(ISNUMBER(E440))),"Вкажіть дати",IF(OR(OR(D440&lt;1,D440&gt;2958465,D440&lt;&gt;INT(D440)),OR(E440&lt;1,E440&gt;2958465,E440&lt;&gt;INT(E440)),D440&gt;E440),"Перевірте дати",IF(OR('Налаштування'!$C$4&lt;&gt;"Готово",E440&lt;DATE('Налаштування'!$B$4,1,1),D440&gt;DATE('Налаштування'!$B$4,12,31)),"Перевірте рік",IF(OR(AND(C440="Тижневий",E440-D440&lt;&gt;6),AND(C440="Місячний",OR(YEAR(D440)&lt;&gt;'Налаштування'!$B$4,DAY(D440)&lt;&gt;1,E440&lt;&gt;DATE(YEAR(D440),MONTH(D440)+1,0)))),"Перевірте період",IF(COUNTIFS($B$7:$B$806,"="&amp;B440,$C$7:$C$806,C440,$D$7:$D$806,"&lt;="&amp;E440,$E$7:$E$806,"&gt;="&amp;D440)&gt;1,"Періоди перетинаються","Поля заповнені")))))))))))</x:f>
      </x:c>
      <x:c r="L440" s="11"/>
    </x:row>
    <x:row r="441" ht="40" customHeight="1">
      <x:c r="A441" s="11"/>
      <x:c r="B441" s="11"/>
      <x:c r="C441" s="11"/>
      <x:c r="D441" s="23"/>
      <x:c r="E441" s="23"/>
      <x:c r="F441" s="11"/>
      <x:c r="G441" s="11"/>
      <x:c r="H441" s="11"/>
      <x:c r="I441" s="11"/>
      <x:c r="J441" s="11"/>
      <x:c r="K441" s="12" t="str">
        <x:f>IF(COUNTA(A441:J441,L441)=0,"",IF(OR(OR(NOT(ISTEXT(A441)),LEN(TRIM(A441))=0),OR(NOT(ISTEXT(B441)),LEN(TRIM(B441))=0),OR(NOT(ISTEXT(F441)),LEN(TRIM(F441))=0),OR(NOT(ISTEXT(J441)),LEN(TRIM(J441))=0)),"Заповніть код, відділ, підсумок і роль",IF(OR(A441&lt;&gt;TRIM(A441),B441&lt;&gt;TRIM(B441),ISNUMBER(FIND("*",A441)),ISNUMBER(FIND("?",A441)),ISNUMBER(FIND("~",A441)),ISNUMBER(FIND("*",B441)),ISNUMBER(FIND("?",B441)),ISNUMBER(FIND("~",B441))),"Перевірте код і відділ",IF(COUNTIF($A$7:$A$806,"="&amp;A441)&gt;1,"Код повторюється",IF(COUNTIFS('Налаштування'!$I$7:$I$18,"="&amp;B441,'Налаштування'!$J$7:$J$18,"Готово")&lt;&gt;1,"Перевірте відділ",IF(NOT(OR(C441="Тижневий",C441="Місячний")),"Оберіть тип",IF(OR(NOT(ISNUMBER(D441)),NOT(ISNUMBER(E441))),"Вкажіть дати",IF(OR(OR(D441&lt;1,D441&gt;2958465,D441&lt;&gt;INT(D441)),OR(E441&lt;1,E441&gt;2958465,E441&lt;&gt;INT(E441)),D441&gt;E441),"Перевірте дати",IF(OR('Налаштування'!$C$4&lt;&gt;"Готово",E441&lt;DATE('Налаштування'!$B$4,1,1),D441&gt;DATE('Налаштування'!$B$4,12,31)),"Перевірте рік",IF(OR(AND(C441="Тижневий",E441-D441&lt;&gt;6),AND(C441="Місячний",OR(YEAR(D441)&lt;&gt;'Налаштування'!$B$4,DAY(D441)&lt;&gt;1,E441&lt;&gt;DATE(YEAR(D441),MONTH(D441)+1,0)))),"Перевірте період",IF(COUNTIFS($B$7:$B$806,"="&amp;B441,$C$7:$C$806,C441,$D$7:$D$806,"&lt;="&amp;E441,$E$7:$E$806,"&gt;="&amp;D441)&gt;1,"Періоди перетинаються","Поля заповнені")))))))))))</x:f>
      </x:c>
      <x:c r="L441" s="11"/>
    </x:row>
    <x:row r="442" ht="40" customHeight="1">
      <x:c r="A442" s="11"/>
      <x:c r="B442" s="11"/>
      <x:c r="C442" s="11"/>
      <x:c r="D442" s="23"/>
      <x:c r="E442" s="23"/>
      <x:c r="F442" s="11"/>
      <x:c r="G442" s="11"/>
      <x:c r="H442" s="11"/>
      <x:c r="I442" s="11"/>
      <x:c r="J442" s="11"/>
      <x:c r="K442" s="12" t="str">
        <x:f>IF(COUNTA(A442:J442,L442)=0,"",IF(OR(OR(NOT(ISTEXT(A442)),LEN(TRIM(A442))=0),OR(NOT(ISTEXT(B442)),LEN(TRIM(B442))=0),OR(NOT(ISTEXT(F442)),LEN(TRIM(F442))=0),OR(NOT(ISTEXT(J442)),LEN(TRIM(J442))=0)),"Заповніть код, відділ, підсумок і роль",IF(OR(A442&lt;&gt;TRIM(A442),B442&lt;&gt;TRIM(B442),ISNUMBER(FIND("*",A442)),ISNUMBER(FIND("?",A442)),ISNUMBER(FIND("~",A442)),ISNUMBER(FIND("*",B442)),ISNUMBER(FIND("?",B442)),ISNUMBER(FIND("~",B442))),"Перевірте код і відділ",IF(COUNTIF($A$7:$A$806,"="&amp;A442)&gt;1,"Код повторюється",IF(COUNTIFS('Налаштування'!$I$7:$I$18,"="&amp;B442,'Налаштування'!$J$7:$J$18,"Готово")&lt;&gt;1,"Перевірте відділ",IF(NOT(OR(C442="Тижневий",C442="Місячний")),"Оберіть тип",IF(OR(NOT(ISNUMBER(D442)),NOT(ISNUMBER(E442))),"Вкажіть дати",IF(OR(OR(D442&lt;1,D442&gt;2958465,D442&lt;&gt;INT(D442)),OR(E442&lt;1,E442&gt;2958465,E442&lt;&gt;INT(E442)),D442&gt;E442),"Перевірте дати",IF(OR('Налаштування'!$C$4&lt;&gt;"Готово",E442&lt;DATE('Налаштування'!$B$4,1,1),D442&gt;DATE('Налаштування'!$B$4,12,31)),"Перевірте рік",IF(OR(AND(C442="Тижневий",E442-D442&lt;&gt;6),AND(C442="Місячний",OR(YEAR(D442)&lt;&gt;'Налаштування'!$B$4,DAY(D442)&lt;&gt;1,E442&lt;&gt;DATE(YEAR(D442),MONTH(D442)+1,0)))),"Перевірте період",IF(COUNTIFS($B$7:$B$806,"="&amp;B442,$C$7:$C$806,C442,$D$7:$D$806,"&lt;="&amp;E442,$E$7:$E$806,"&gt;="&amp;D442)&gt;1,"Періоди перетинаються","Поля заповнені")))))))))))</x:f>
      </x:c>
      <x:c r="L442" s="11"/>
    </x:row>
    <x:row r="443" ht="40" customHeight="1">
      <x:c r="A443" s="11"/>
      <x:c r="B443" s="11"/>
      <x:c r="C443" s="11"/>
      <x:c r="D443" s="23"/>
      <x:c r="E443" s="23"/>
      <x:c r="F443" s="11"/>
      <x:c r="G443" s="11"/>
      <x:c r="H443" s="11"/>
      <x:c r="I443" s="11"/>
      <x:c r="J443" s="11"/>
      <x:c r="K443" s="12" t="str">
        <x:f>IF(COUNTA(A443:J443,L443)=0,"",IF(OR(OR(NOT(ISTEXT(A443)),LEN(TRIM(A443))=0),OR(NOT(ISTEXT(B443)),LEN(TRIM(B443))=0),OR(NOT(ISTEXT(F443)),LEN(TRIM(F443))=0),OR(NOT(ISTEXT(J443)),LEN(TRIM(J443))=0)),"Заповніть код, відділ, підсумок і роль",IF(OR(A443&lt;&gt;TRIM(A443),B443&lt;&gt;TRIM(B443),ISNUMBER(FIND("*",A443)),ISNUMBER(FIND("?",A443)),ISNUMBER(FIND("~",A443)),ISNUMBER(FIND("*",B443)),ISNUMBER(FIND("?",B443)),ISNUMBER(FIND("~",B443))),"Перевірте код і відділ",IF(COUNTIF($A$7:$A$806,"="&amp;A443)&gt;1,"Код повторюється",IF(COUNTIFS('Налаштування'!$I$7:$I$18,"="&amp;B443,'Налаштування'!$J$7:$J$18,"Готово")&lt;&gt;1,"Перевірте відділ",IF(NOT(OR(C443="Тижневий",C443="Місячний")),"Оберіть тип",IF(OR(NOT(ISNUMBER(D443)),NOT(ISNUMBER(E443))),"Вкажіть дати",IF(OR(OR(D443&lt;1,D443&gt;2958465,D443&lt;&gt;INT(D443)),OR(E443&lt;1,E443&gt;2958465,E443&lt;&gt;INT(E443)),D443&gt;E443),"Перевірте дати",IF(OR('Налаштування'!$C$4&lt;&gt;"Готово",E443&lt;DATE('Налаштування'!$B$4,1,1),D443&gt;DATE('Налаштування'!$B$4,12,31)),"Перевірте рік",IF(OR(AND(C443="Тижневий",E443-D443&lt;&gt;6),AND(C443="Місячний",OR(YEAR(D443)&lt;&gt;'Налаштування'!$B$4,DAY(D443)&lt;&gt;1,E443&lt;&gt;DATE(YEAR(D443),MONTH(D443)+1,0)))),"Перевірте період",IF(COUNTIFS($B$7:$B$806,"="&amp;B443,$C$7:$C$806,C443,$D$7:$D$806,"&lt;="&amp;E443,$E$7:$E$806,"&gt;="&amp;D443)&gt;1,"Періоди перетинаються","Поля заповнені")))))))))))</x:f>
      </x:c>
      <x:c r="L443" s="11"/>
    </x:row>
    <x:row r="444" ht="40" customHeight="1">
      <x:c r="A444" s="11"/>
      <x:c r="B444" s="11"/>
      <x:c r="C444" s="11"/>
      <x:c r="D444" s="23"/>
      <x:c r="E444" s="23"/>
      <x:c r="F444" s="11"/>
      <x:c r="G444" s="11"/>
      <x:c r="H444" s="11"/>
      <x:c r="I444" s="11"/>
      <x:c r="J444" s="11"/>
      <x:c r="K444" s="12" t="str">
        <x:f>IF(COUNTA(A444:J444,L444)=0,"",IF(OR(OR(NOT(ISTEXT(A444)),LEN(TRIM(A444))=0),OR(NOT(ISTEXT(B444)),LEN(TRIM(B444))=0),OR(NOT(ISTEXT(F444)),LEN(TRIM(F444))=0),OR(NOT(ISTEXT(J444)),LEN(TRIM(J444))=0)),"Заповніть код, відділ, підсумок і роль",IF(OR(A444&lt;&gt;TRIM(A444),B444&lt;&gt;TRIM(B444),ISNUMBER(FIND("*",A444)),ISNUMBER(FIND("?",A444)),ISNUMBER(FIND("~",A444)),ISNUMBER(FIND("*",B444)),ISNUMBER(FIND("?",B444)),ISNUMBER(FIND("~",B444))),"Перевірте код і відділ",IF(COUNTIF($A$7:$A$806,"="&amp;A444)&gt;1,"Код повторюється",IF(COUNTIFS('Налаштування'!$I$7:$I$18,"="&amp;B444,'Налаштування'!$J$7:$J$18,"Готово")&lt;&gt;1,"Перевірте відділ",IF(NOT(OR(C444="Тижневий",C444="Місячний")),"Оберіть тип",IF(OR(NOT(ISNUMBER(D444)),NOT(ISNUMBER(E444))),"Вкажіть дати",IF(OR(OR(D444&lt;1,D444&gt;2958465,D444&lt;&gt;INT(D444)),OR(E444&lt;1,E444&gt;2958465,E444&lt;&gt;INT(E444)),D444&gt;E444),"Перевірте дати",IF(OR('Налаштування'!$C$4&lt;&gt;"Готово",E444&lt;DATE('Налаштування'!$B$4,1,1),D444&gt;DATE('Налаштування'!$B$4,12,31)),"Перевірте рік",IF(OR(AND(C444="Тижневий",E444-D444&lt;&gt;6),AND(C444="Місячний",OR(YEAR(D444)&lt;&gt;'Налаштування'!$B$4,DAY(D444)&lt;&gt;1,E444&lt;&gt;DATE(YEAR(D444),MONTH(D444)+1,0)))),"Перевірте період",IF(COUNTIFS($B$7:$B$806,"="&amp;B444,$C$7:$C$806,C444,$D$7:$D$806,"&lt;="&amp;E444,$E$7:$E$806,"&gt;="&amp;D444)&gt;1,"Періоди перетинаються","Поля заповнені")))))))))))</x:f>
      </x:c>
      <x:c r="L444" s="11"/>
    </x:row>
    <x:row r="445" ht="40" customHeight="1">
      <x:c r="A445" s="11"/>
      <x:c r="B445" s="11"/>
      <x:c r="C445" s="11"/>
      <x:c r="D445" s="23"/>
      <x:c r="E445" s="23"/>
      <x:c r="F445" s="11"/>
      <x:c r="G445" s="11"/>
      <x:c r="H445" s="11"/>
      <x:c r="I445" s="11"/>
      <x:c r="J445" s="11"/>
      <x:c r="K445" s="12" t="str">
        <x:f>IF(COUNTA(A445:J445,L445)=0,"",IF(OR(OR(NOT(ISTEXT(A445)),LEN(TRIM(A445))=0),OR(NOT(ISTEXT(B445)),LEN(TRIM(B445))=0),OR(NOT(ISTEXT(F445)),LEN(TRIM(F445))=0),OR(NOT(ISTEXT(J445)),LEN(TRIM(J445))=0)),"Заповніть код, відділ, підсумок і роль",IF(OR(A445&lt;&gt;TRIM(A445),B445&lt;&gt;TRIM(B445),ISNUMBER(FIND("*",A445)),ISNUMBER(FIND("?",A445)),ISNUMBER(FIND("~",A445)),ISNUMBER(FIND("*",B445)),ISNUMBER(FIND("?",B445)),ISNUMBER(FIND("~",B445))),"Перевірте код і відділ",IF(COUNTIF($A$7:$A$806,"="&amp;A445)&gt;1,"Код повторюється",IF(COUNTIFS('Налаштування'!$I$7:$I$18,"="&amp;B445,'Налаштування'!$J$7:$J$18,"Готово")&lt;&gt;1,"Перевірте відділ",IF(NOT(OR(C445="Тижневий",C445="Місячний")),"Оберіть тип",IF(OR(NOT(ISNUMBER(D445)),NOT(ISNUMBER(E445))),"Вкажіть дати",IF(OR(OR(D445&lt;1,D445&gt;2958465,D445&lt;&gt;INT(D445)),OR(E445&lt;1,E445&gt;2958465,E445&lt;&gt;INT(E445)),D445&gt;E445),"Перевірте дати",IF(OR('Налаштування'!$C$4&lt;&gt;"Готово",E445&lt;DATE('Налаштування'!$B$4,1,1),D445&gt;DATE('Налаштування'!$B$4,12,31)),"Перевірте рік",IF(OR(AND(C445="Тижневий",E445-D445&lt;&gt;6),AND(C445="Місячний",OR(YEAR(D445)&lt;&gt;'Налаштування'!$B$4,DAY(D445)&lt;&gt;1,E445&lt;&gt;DATE(YEAR(D445),MONTH(D445)+1,0)))),"Перевірте період",IF(COUNTIFS($B$7:$B$806,"="&amp;B445,$C$7:$C$806,C445,$D$7:$D$806,"&lt;="&amp;E445,$E$7:$E$806,"&gt;="&amp;D445)&gt;1,"Періоди перетинаються","Поля заповнені")))))))))))</x:f>
      </x:c>
      <x:c r="L445" s="11"/>
    </x:row>
    <x:row r="446" ht="40" customHeight="1">
      <x:c r="A446" s="11"/>
      <x:c r="B446" s="11"/>
      <x:c r="C446" s="11"/>
      <x:c r="D446" s="23"/>
      <x:c r="E446" s="23"/>
      <x:c r="F446" s="11"/>
      <x:c r="G446" s="11"/>
      <x:c r="H446" s="11"/>
      <x:c r="I446" s="11"/>
      <x:c r="J446" s="11"/>
      <x:c r="K446" s="12" t="str">
        <x:f>IF(COUNTA(A446:J446,L446)=0,"",IF(OR(OR(NOT(ISTEXT(A446)),LEN(TRIM(A446))=0),OR(NOT(ISTEXT(B446)),LEN(TRIM(B446))=0),OR(NOT(ISTEXT(F446)),LEN(TRIM(F446))=0),OR(NOT(ISTEXT(J446)),LEN(TRIM(J446))=0)),"Заповніть код, відділ, підсумок і роль",IF(OR(A446&lt;&gt;TRIM(A446),B446&lt;&gt;TRIM(B446),ISNUMBER(FIND("*",A446)),ISNUMBER(FIND("?",A446)),ISNUMBER(FIND("~",A446)),ISNUMBER(FIND("*",B446)),ISNUMBER(FIND("?",B446)),ISNUMBER(FIND("~",B446))),"Перевірте код і відділ",IF(COUNTIF($A$7:$A$806,"="&amp;A446)&gt;1,"Код повторюється",IF(COUNTIFS('Налаштування'!$I$7:$I$18,"="&amp;B446,'Налаштування'!$J$7:$J$18,"Готово")&lt;&gt;1,"Перевірте відділ",IF(NOT(OR(C446="Тижневий",C446="Місячний")),"Оберіть тип",IF(OR(NOT(ISNUMBER(D446)),NOT(ISNUMBER(E446))),"Вкажіть дати",IF(OR(OR(D446&lt;1,D446&gt;2958465,D446&lt;&gt;INT(D446)),OR(E446&lt;1,E446&gt;2958465,E446&lt;&gt;INT(E446)),D446&gt;E446),"Перевірте дати",IF(OR('Налаштування'!$C$4&lt;&gt;"Готово",E446&lt;DATE('Налаштування'!$B$4,1,1),D446&gt;DATE('Налаштування'!$B$4,12,31)),"Перевірте рік",IF(OR(AND(C446="Тижневий",E446-D446&lt;&gt;6),AND(C446="Місячний",OR(YEAR(D446)&lt;&gt;'Налаштування'!$B$4,DAY(D446)&lt;&gt;1,E446&lt;&gt;DATE(YEAR(D446),MONTH(D446)+1,0)))),"Перевірте період",IF(COUNTIFS($B$7:$B$806,"="&amp;B446,$C$7:$C$806,C446,$D$7:$D$806,"&lt;="&amp;E446,$E$7:$E$806,"&gt;="&amp;D446)&gt;1,"Періоди перетинаються","Поля заповнені")))))))))))</x:f>
      </x:c>
      <x:c r="L446" s="11"/>
    </x:row>
    <x:row r="447" ht="40" customHeight="1">
      <x:c r="A447" s="11"/>
      <x:c r="B447" s="11"/>
      <x:c r="C447" s="11"/>
      <x:c r="D447" s="23"/>
      <x:c r="E447" s="23"/>
      <x:c r="F447" s="11"/>
      <x:c r="G447" s="11"/>
      <x:c r="H447" s="11"/>
      <x:c r="I447" s="11"/>
      <x:c r="J447" s="11"/>
      <x:c r="K447" s="12" t="str">
        <x:f>IF(COUNTA(A447:J447,L447)=0,"",IF(OR(OR(NOT(ISTEXT(A447)),LEN(TRIM(A447))=0),OR(NOT(ISTEXT(B447)),LEN(TRIM(B447))=0),OR(NOT(ISTEXT(F447)),LEN(TRIM(F447))=0),OR(NOT(ISTEXT(J447)),LEN(TRIM(J447))=0)),"Заповніть код, відділ, підсумок і роль",IF(OR(A447&lt;&gt;TRIM(A447),B447&lt;&gt;TRIM(B447),ISNUMBER(FIND("*",A447)),ISNUMBER(FIND("?",A447)),ISNUMBER(FIND("~",A447)),ISNUMBER(FIND("*",B447)),ISNUMBER(FIND("?",B447)),ISNUMBER(FIND("~",B447))),"Перевірте код і відділ",IF(COUNTIF($A$7:$A$806,"="&amp;A447)&gt;1,"Код повторюється",IF(COUNTIFS('Налаштування'!$I$7:$I$18,"="&amp;B447,'Налаштування'!$J$7:$J$18,"Готово")&lt;&gt;1,"Перевірте відділ",IF(NOT(OR(C447="Тижневий",C447="Місячний")),"Оберіть тип",IF(OR(NOT(ISNUMBER(D447)),NOT(ISNUMBER(E447))),"Вкажіть дати",IF(OR(OR(D447&lt;1,D447&gt;2958465,D447&lt;&gt;INT(D447)),OR(E447&lt;1,E447&gt;2958465,E447&lt;&gt;INT(E447)),D447&gt;E447),"Перевірте дати",IF(OR('Налаштування'!$C$4&lt;&gt;"Готово",E447&lt;DATE('Налаштування'!$B$4,1,1),D447&gt;DATE('Налаштування'!$B$4,12,31)),"Перевірте рік",IF(OR(AND(C447="Тижневий",E447-D447&lt;&gt;6),AND(C447="Місячний",OR(YEAR(D447)&lt;&gt;'Налаштування'!$B$4,DAY(D447)&lt;&gt;1,E447&lt;&gt;DATE(YEAR(D447),MONTH(D447)+1,0)))),"Перевірте період",IF(COUNTIFS($B$7:$B$806,"="&amp;B447,$C$7:$C$806,C447,$D$7:$D$806,"&lt;="&amp;E447,$E$7:$E$806,"&gt;="&amp;D447)&gt;1,"Періоди перетинаються","Поля заповнені")))))))))))</x:f>
      </x:c>
      <x:c r="L447" s="11"/>
    </x:row>
    <x:row r="448" ht="40" customHeight="1">
      <x:c r="A448" s="11"/>
      <x:c r="B448" s="11"/>
      <x:c r="C448" s="11"/>
      <x:c r="D448" s="23"/>
      <x:c r="E448" s="23"/>
      <x:c r="F448" s="11"/>
      <x:c r="G448" s="11"/>
      <x:c r="H448" s="11"/>
      <x:c r="I448" s="11"/>
      <x:c r="J448" s="11"/>
      <x:c r="K448" s="12" t="str">
        <x:f>IF(COUNTA(A448:J448,L448)=0,"",IF(OR(OR(NOT(ISTEXT(A448)),LEN(TRIM(A448))=0),OR(NOT(ISTEXT(B448)),LEN(TRIM(B448))=0),OR(NOT(ISTEXT(F448)),LEN(TRIM(F448))=0),OR(NOT(ISTEXT(J448)),LEN(TRIM(J448))=0)),"Заповніть код, відділ, підсумок і роль",IF(OR(A448&lt;&gt;TRIM(A448),B448&lt;&gt;TRIM(B448),ISNUMBER(FIND("*",A448)),ISNUMBER(FIND("?",A448)),ISNUMBER(FIND("~",A448)),ISNUMBER(FIND("*",B448)),ISNUMBER(FIND("?",B448)),ISNUMBER(FIND("~",B448))),"Перевірте код і відділ",IF(COUNTIF($A$7:$A$806,"="&amp;A448)&gt;1,"Код повторюється",IF(COUNTIFS('Налаштування'!$I$7:$I$18,"="&amp;B448,'Налаштування'!$J$7:$J$18,"Готово")&lt;&gt;1,"Перевірте відділ",IF(NOT(OR(C448="Тижневий",C448="Місячний")),"Оберіть тип",IF(OR(NOT(ISNUMBER(D448)),NOT(ISNUMBER(E448))),"Вкажіть дати",IF(OR(OR(D448&lt;1,D448&gt;2958465,D448&lt;&gt;INT(D448)),OR(E448&lt;1,E448&gt;2958465,E448&lt;&gt;INT(E448)),D448&gt;E448),"Перевірте дати",IF(OR('Налаштування'!$C$4&lt;&gt;"Готово",E448&lt;DATE('Налаштування'!$B$4,1,1),D448&gt;DATE('Налаштування'!$B$4,12,31)),"Перевірте рік",IF(OR(AND(C448="Тижневий",E448-D448&lt;&gt;6),AND(C448="Місячний",OR(YEAR(D448)&lt;&gt;'Налаштування'!$B$4,DAY(D448)&lt;&gt;1,E448&lt;&gt;DATE(YEAR(D448),MONTH(D448)+1,0)))),"Перевірте період",IF(COUNTIFS($B$7:$B$806,"="&amp;B448,$C$7:$C$806,C448,$D$7:$D$806,"&lt;="&amp;E448,$E$7:$E$806,"&gt;="&amp;D448)&gt;1,"Періоди перетинаються","Поля заповнені")))))))))))</x:f>
      </x:c>
      <x:c r="L448" s="11"/>
    </x:row>
    <x:row r="449" ht="40" customHeight="1">
      <x:c r="A449" s="11"/>
      <x:c r="B449" s="11"/>
      <x:c r="C449" s="11"/>
      <x:c r="D449" s="23"/>
      <x:c r="E449" s="23"/>
      <x:c r="F449" s="11"/>
      <x:c r="G449" s="11"/>
      <x:c r="H449" s="11"/>
      <x:c r="I449" s="11"/>
      <x:c r="J449" s="11"/>
      <x:c r="K449" s="12" t="str">
        <x:f>IF(COUNTA(A449:J449,L449)=0,"",IF(OR(OR(NOT(ISTEXT(A449)),LEN(TRIM(A449))=0),OR(NOT(ISTEXT(B449)),LEN(TRIM(B449))=0),OR(NOT(ISTEXT(F449)),LEN(TRIM(F449))=0),OR(NOT(ISTEXT(J449)),LEN(TRIM(J449))=0)),"Заповніть код, відділ, підсумок і роль",IF(OR(A449&lt;&gt;TRIM(A449),B449&lt;&gt;TRIM(B449),ISNUMBER(FIND("*",A449)),ISNUMBER(FIND("?",A449)),ISNUMBER(FIND("~",A449)),ISNUMBER(FIND("*",B449)),ISNUMBER(FIND("?",B449)),ISNUMBER(FIND("~",B449))),"Перевірте код і відділ",IF(COUNTIF($A$7:$A$806,"="&amp;A449)&gt;1,"Код повторюється",IF(COUNTIFS('Налаштування'!$I$7:$I$18,"="&amp;B449,'Налаштування'!$J$7:$J$18,"Готово")&lt;&gt;1,"Перевірте відділ",IF(NOT(OR(C449="Тижневий",C449="Місячний")),"Оберіть тип",IF(OR(NOT(ISNUMBER(D449)),NOT(ISNUMBER(E449))),"Вкажіть дати",IF(OR(OR(D449&lt;1,D449&gt;2958465,D449&lt;&gt;INT(D449)),OR(E449&lt;1,E449&gt;2958465,E449&lt;&gt;INT(E449)),D449&gt;E449),"Перевірте дати",IF(OR('Налаштування'!$C$4&lt;&gt;"Готово",E449&lt;DATE('Налаштування'!$B$4,1,1),D449&gt;DATE('Налаштування'!$B$4,12,31)),"Перевірте рік",IF(OR(AND(C449="Тижневий",E449-D449&lt;&gt;6),AND(C449="Місячний",OR(YEAR(D449)&lt;&gt;'Налаштування'!$B$4,DAY(D449)&lt;&gt;1,E449&lt;&gt;DATE(YEAR(D449),MONTH(D449)+1,0)))),"Перевірте період",IF(COUNTIFS($B$7:$B$806,"="&amp;B449,$C$7:$C$806,C449,$D$7:$D$806,"&lt;="&amp;E449,$E$7:$E$806,"&gt;="&amp;D449)&gt;1,"Періоди перетинаються","Поля заповнені")))))))))))</x:f>
      </x:c>
      <x:c r="L449" s="11"/>
    </x:row>
    <x:row r="450" ht="40" customHeight="1">
      <x:c r="A450" s="11"/>
      <x:c r="B450" s="11"/>
      <x:c r="C450" s="11"/>
      <x:c r="D450" s="23"/>
      <x:c r="E450" s="23"/>
      <x:c r="F450" s="11"/>
      <x:c r="G450" s="11"/>
      <x:c r="H450" s="11"/>
      <x:c r="I450" s="11"/>
      <x:c r="J450" s="11"/>
      <x:c r="K450" s="12" t="str">
        <x:f>IF(COUNTA(A450:J450,L450)=0,"",IF(OR(OR(NOT(ISTEXT(A450)),LEN(TRIM(A450))=0),OR(NOT(ISTEXT(B450)),LEN(TRIM(B450))=0),OR(NOT(ISTEXT(F450)),LEN(TRIM(F450))=0),OR(NOT(ISTEXT(J450)),LEN(TRIM(J450))=0)),"Заповніть код, відділ, підсумок і роль",IF(OR(A450&lt;&gt;TRIM(A450),B450&lt;&gt;TRIM(B450),ISNUMBER(FIND("*",A450)),ISNUMBER(FIND("?",A450)),ISNUMBER(FIND("~",A450)),ISNUMBER(FIND("*",B450)),ISNUMBER(FIND("?",B450)),ISNUMBER(FIND("~",B450))),"Перевірте код і відділ",IF(COUNTIF($A$7:$A$806,"="&amp;A450)&gt;1,"Код повторюється",IF(COUNTIFS('Налаштування'!$I$7:$I$18,"="&amp;B450,'Налаштування'!$J$7:$J$18,"Готово")&lt;&gt;1,"Перевірте відділ",IF(NOT(OR(C450="Тижневий",C450="Місячний")),"Оберіть тип",IF(OR(NOT(ISNUMBER(D450)),NOT(ISNUMBER(E450))),"Вкажіть дати",IF(OR(OR(D450&lt;1,D450&gt;2958465,D450&lt;&gt;INT(D450)),OR(E450&lt;1,E450&gt;2958465,E450&lt;&gt;INT(E450)),D450&gt;E450),"Перевірте дати",IF(OR('Налаштування'!$C$4&lt;&gt;"Готово",E450&lt;DATE('Налаштування'!$B$4,1,1),D450&gt;DATE('Налаштування'!$B$4,12,31)),"Перевірте рік",IF(OR(AND(C450="Тижневий",E450-D450&lt;&gt;6),AND(C450="Місячний",OR(YEAR(D450)&lt;&gt;'Налаштування'!$B$4,DAY(D450)&lt;&gt;1,E450&lt;&gt;DATE(YEAR(D450),MONTH(D450)+1,0)))),"Перевірте період",IF(COUNTIFS($B$7:$B$806,"="&amp;B450,$C$7:$C$806,C450,$D$7:$D$806,"&lt;="&amp;E450,$E$7:$E$806,"&gt;="&amp;D450)&gt;1,"Періоди перетинаються","Поля заповнені")))))))))))</x:f>
      </x:c>
      <x:c r="L450" s="11"/>
    </x:row>
    <x:row r="451" ht="40" customHeight="1">
      <x:c r="A451" s="11"/>
      <x:c r="B451" s="11"/>
      <x:c r="C451" s="11"/>
      <x:c r="D451" s="23"/>
      <x:c r="E451" s="23"/>
      <x:c r="F451" s="11"/>
      <x:c r="G451" s="11"/>
      <x:c r="H451" s="11"/>
      <x:c r="I451" s="11"/>
      <x:c r="J451" s="11"/>
      <x:c r="K451" s="12" t="str">
        <x:f>IF(COUNTA(A451:J451,L451)=0,"",IF(OR(OR(NOT(ISTEXT(A451)),LEN(TRIM(A451))=0),OR(NOT(ISTEXT(B451)),LEN(TRIM(B451))=0),OR(NOT(ISTEXT(F451)),LEN(TRIM(F451))=0),OR(NOT(ISTEXT(J451)),LEN(TRIM(J451))=0)),"Заповніть код, відділ, підсумок і роль",IF(OR(A451&lt;&gt;TRIM(A451),B451&lt;&gt;TRIM(B451),ISNUMBER(FIND("*",A451)),ISNUMBER(FIND("?",A451)),ISNUMBER(FIND("~",A451)),ISNUMBER(FIND("*",B451)),ISNUMBER(FIND("?",B451)),ISNUMBER(FIND("~",B451))),"Перевірте код і відділ",IF(COUNTIF($A$7:$A$806,"="&amp;A451)&gt;1,"Код повторюється",IF(COUNTIFS('Налаштування'!$I$7:$I$18,"="&amp;B451,'Налаштування'!$J$7:$J$18,"Готово")&lt;&gt;1,"Перевірте відділ",IF(NOT(OR(C451="Тижневий",C451="Місячний")),"Оберіть тип",IF(OR(NOT(ISNUMBER(D451)),NOT(ISNUMBER(E451))),"Вкажіть дати",IF(OR(OR(D451&lt;1,D451&gt;2958465,D451&lt;&gt;INT(D451)),OR(E451&lt;1,E451&gt;2958465,E451&lt;&gt;INT(E451)),D451&gt;E451),"Перевірте дати",IF(OR('Налаштування'!$C$4&lt;&gt;"Готово",E451&lt;DATE('Налаштування'!$B$4,1,1),D451&gt;DATE('Налаштування'!$B$4,12,31)),"Перевірте рік",IF(OR(AND(C451="Тижневий",E451-D451&lt;&gt;6),AND(C451="Місячний",OR(YEAR(D451)&lt;&gt;'Налаштування'!$B$4,DAY(D451)&lt;&gt;1,E451&lt;&gt;DATE(YEAR(D451),MONTH(D451)+1,0)))),"Перевірте період",IF(COUNTIFS($B$7:$B$806,"="&amp;B451,$C$7:$C$806,C451,$D$7:$D$806,"&lt;="&amp;E451,$E$7:$E$806,"&gt;="&amp;D451)&gt;1,"Періоди перетинаються","Поля заповнені")))))))))))</x:f>
      </x:c>
      <x:c r="L451" s="11"/>
    </x:row>
    <x:row r="452" ht="40" customHeight="1">
      <x:c r="A452" s="11"/>
      <x:c r="B452" s="11"/>
      <x:c r="C452" s="11"/>
      <x:c r="D452" s="23"/>
      <x:c r="E452" s="23"/>
      <x:c r="F452" s="11"/>
      <x:c r="G452" s="11"/>
      <x:c r="H452" s="11"/>
      <x:c r="I452" s="11"/>
      <x:c r="J452" s="11"/>
      <x:c r="K452" s="12" t="str">
        <x:f>IF(COUNTA(A452:J452,L452)=0,"",IF(OR(OR(NOT(ISTEXT(A452)),LEN(TRIM(A452))=0),OR(NOT(ISTEXT(B452)),LEN(TRIM(B452))=0),OR(NOT(ISTEXT(F452)),LEN(TRIM(F452))=0),OR(NOT(ISTEXT(J452)),LEN(TRIM(J452))=0)),"Заповніть код, відділ, підсумок і роль",IF(OR(A452&lt;&gt;TRIM(A452),B452&lt;&gt;TRIM(B452),ISNUMBER(FIND("*",A452)),ISNUMBER(FIND("?",A452)),ISNUMBER(FIND("~",A452)),ISNUMBER(FIND("*",B452)),ISNUMBER(FIND("?",B452)),ISNUMBER(FIND("~",B452))),"Перевірте код і відділ",IF(COUNTIF($A$7:$A$806,"="&amp;A452)&gt;1,"Код повторюється",IF(COUNTIFS('Налаштування'!$I$7:$I$18,"="&amp;B452,'Налаштування'!$J$7:$J$18,"Готово")&lt;&gt;1,"Перевірте відділ",IF(NOT(OR(C452="Тижневий",C452="Місячний")),"Оберіть тип",IF(OR(NOT(ISNUMBER(D452)),NOT(ISNUMBER(E452))),"Вкажіть дати",IF(OR(OR(D452&lt;1,D452&gt;2958465,D452&lt;&gt;INT(D452)),OR(E452&lt;1,E452&gt;2958465,E452&lt;&gt;INT(E452)),D452&gt;E452),"Перевірте дати",IF(OR('Налаштування'!$C$4&lt;&gt;"Готово",E452&lt;DATE('Налаштування'!$B$4,1,1),D452&gt;DATE('Налаштування'!$B$4,12,31)),"Перевірте рік",IF(OR(AND(C452="Тижневий",E452-D452&lt;&gt;6),AND(C452="Місячний",OR(YEAR(D452)&lt;&gt;'Налаштування'!$B$4,DAY(D452)&lt;&gt;1,E452&lt;&gt;DATE(YEAR(D452),MONTH(D452)+1,0)))),"Перевірте період",IF(COUNTIFS($B$7:$B$806,"="&amp;B452,$C$7:$C$806,C452,$D$7:$D$806,"&lt;="&amp;E452,$E$7:$E$806,"&gt;="&amp;D452)&gt;1,"Періоди перетинаються","Поля заповнені")))))))))))</x:f>
      </x:c>
      <x:c r="L452" s="11"/>
    </x:row>
    <x:row r="453" ht="40" customHeight="1">
      <x:c r="A453" s="11"/>
      <x:c r="B453" s="11"/>
      <x:c r="C453" s="11"/>
      <x:c r="D453" s="23"/>
      <x:c r="E453" s="23"/>
      <x:c r="F453" s="11"/>
      <x:c r="G453" s="11"/>
      <x:c r="H453" s="11"/>
      <x:c r="I453" s="11"/>
      <x:c r="J453" s="11"/>
      <x:c r="K453" s="12" t="str">
        <x:f>IF(COUNTA(A453:J453,L453)=0,"",IF(OR(OR(NOT(ISTEXT(A453)),LEN(TRIM(A453))=0),OR(NOT(ISTEXT(B453)),LEN(TRIM(B453))=0),OR(NOT(ISTEXT(F453)),LEN(TRIM(F453))=0),OR(NOT(ISTEXT(J453)),LEN(TRIM(J453))=0)),"Заповніть код, відділ, підсумок і роль",IF(OR(A453&lt;&gt;TRIM(A453),B453&lt;&gt;TRIM(B453),ISNUMBER(FIND("*",A453)),ISNUMBER(FIND("?",A453)),ISNUMBER(FIND("~",A453)),ISNUMBER(FIND("*",B453)),ISNUMBER(FIND("?",B453)),ISNUMBER(FIND("~",B453))),"Перевірте код і відділ",IF(COUNTIF($A$7:$A$806,"="&amp;A453)&gt;1,"Код повторюється",IF(COUNTIFS('Налаштування'!$I$7:$I$18,"="&amp;B453,'Налаштування'!$J$7:$J$18,"Готово")&lt;&gt;1,"Перевірте відділ",IF(NOT(OR(C453="Тижневий",C453="Місячний")),"Оберіть тип",IF(OR(NOT(ISNUMBER(D453)),NOT(ISNUMBER(E453))),"Вкажіть дати",IF(OR(OR(D453&lt;1,D453&gt;2958465,D453&lt;&gt;INT(D453)),OR(E453&lt;1,E453&gt;2958465,E453&lt;&gt;INT(E453)),D453&gt;E453),"Перевірте дати",IF(OR('Налаштування'!$C$4&lt;&gt;"Готово",E453&lt;DATE('Налаштування'!$B$4,1,1),D453&gt;DATE('Налаштування'!$B$4,12,31)),"Перевірте рік",IF(OR(AND(C453="Тижневий",E453-D453&lt;&gt;6),AND(C453="Місячний",OR(YEAR(D453)&lt;&gt;'Налаштування'!$B$4,DAY(D453)&lt;&gt;1,E453&lt;&gt;DATE(YEAR(D453),MONTH(D453)+1,0)))),"Перевірте період",IF(COUNTIFS($B$7:$B$806,"="&amp;B453,$C$7:$C$806,C453,$D$7:$D$806,"&lt;="&amp;E453,$E$7:$E$806,"&gt;="&amp;D453)&gt;1,"Періоди перетинаються","Поля заповнені")))))))))))</x:f>
      </x:c>
      <x:c r="L453" s="11"/>
    </x:row>
    <x:row r="454" ht="40" customHeight="1">
      <x:c r="A454" s="11"/>
      <x:c r="B454" s="11"/>
      <x:c r="C454" s="11"/>
      <x:c r="D454" s="23"/>
      <x:c r="E454" s="23"/>
      <x:c r="F454" s="11"/>
      <x:c r="G454" s="11"/>
      <x:c r="H454" s="11"/>
      <x:c r="I454" s="11"/>
      <x:c r="J454" s="11"/>
      <x:c r="K454" s="12" t="str">
        <x:f>IF(COUNTA(A454:J454,L454)=0,"",IF(OR(OR(NOT(ISTEXT(A454)),LEN(TRIM(A454))=0),OR(NOT(ISTEXT(B454)),LEN(TRIM(B454))=0),OR(NOT(ISTEXT(F454)),LEN(TRIM(F454))=0),OR(NOT(ISTEXT(J454)),LEN(TRIM(J454))=0)),"Заповніть код, відділ, підсумок і роль",IF(OR(A454&lt;&gt;TRIM(A454),B454&lt;&gt;TRIM(B454),ISNUMBER(FIND("*",A454)),ISNUMBER(FIND("?",A454)),ISNUMBER(FIND("~",A454)),ISNUMBER(FIND("*",B454)),ISNUMBER(FIND("?",B454)),ISNUMBER(FIND("~",B454))),"Перевірте код і відділ",IF(COUNTIF($A$7:$A$806,"="&amp;A454)&gt;1,"Код повторюється",IF(COUNTIFS('Налаштування'!$I$7:$I$18,"="&amp;B454,'Налаштування'!$J$7:$J$18,"Готово")&lt;&gt;1,"Перевірте відділ",IF(NOT(OR(C454="Тижневий",C454="Місячний")),"Оберіть тип",IF(OR(NOT(ISNUMBER(D454)),NOT(ISNUMBER(E454))),"Вкажіть дати",IF(OR(OR(D454&lt;1,D454&gt;2958465,D454&lt;&gt;INT(D454)),OR(E454&lt;1,E454&gt;2958465,E454&lt;&gt;INT(E454)),D454&gt;E454),"Перевірте дати",IF(OR('Налаштування'!$C$4&lt;&gt;"Готово",E454&lt;DATE('Налаштування'!$B$4,1,1),D454&gt;DATE('Налаштування'!$B$4,12,31)),"Перевірте рік",IF(OR(AND(C454="Тижневий",E454-D454&lt;&gt;6),AND(C454="Місячний",OR(YEAR(D454)&lt;&gt;'Налаштування'!$B$4,DAY(D454)&lt;&gt;1,E454&lt;&gt;DATE(YEAR(D454),MONTH(D454)+1,0)))),"Перевірте період",IF(COUNTIFS($B$7:$B$806,"="&amp;B454,$C$7:$C$806,C454,$D$7:$D$806,"&lt;="&amp;E454,$E$7:$E$806,"&gt;="&amp;D454)&gt;1,"Періоди перетинаються","Поля заповнені")))))))))))</x:f>
      </x:c>
      <x:c r="L454" s="11"/>
    </x:row>
    <x:row r="455" ht="40" customHeight="1">
      <x:c r="A455" s="11"/>
      <x:c r="B455" s="11"/>
      <x:c r="C455" s="11"/>
      <x:c r="D455" s="23"/>
      <x:c r="E455" s="23"/>
      <x:c r="F455" s="11"/>
      <x:c r="G455" s="11"/>
      <x:c r="H455" s="11"/>
      <x:c r="I455" s="11"/>
      <x:c r="J455" s="11"/>
      <x:c r="K455" s="12" t="str">
        <x:f>IF(COUNTA(A455:J455,L455)=0,"",IF(OR(OR(NOT(ISTEXT(A455)),LEN(TRIM(A455))=0),OR(NOT(ISTEXT(B455)),LEN(TRIM(B455))=0),OR(NOT(ISTEXT(F455)),LEN(TRIM(F455))=0),OR(NOT(ISTEXT(J455)),LEN(TRIM(J455))=0)),"Заповніть код, відділ, підсумок і роль",IF(OR(A455&lt;&gt;TRIM(A455),B455&lt;&gt;TRIM(B455),ISNUMBER(FIND("*",A455)),ISNUMBER(FIND("?",A455)),ISNUMBER(FIND("~",A455)),ISNUMBER(FIND("*",B455)),ISNUMBER(FIND("?",B455)),ISNUMBER(FIND("~",B455))),"Перевірте код і відділ",IF(COUNTIF($A$7:$A$806,"="&amp;A455)&gt;1,"Код повторюється",IF(COUNTIFS('Налаштування'!$I$7:$I$18,"="&amp;B455,'Налаштування'!$J$7:$J$18,"Готово")&lt;&gt;1,"Перевірте відділ",IF(NOT(OR(C455="Тижневий",C455="Місячний")),"Оберіть тип",IF(OR(NOT(ISNUMBER(D455)),NOT(ISNUMBER(E455))),"Вкажіть дати",IF(OR(OR(D455&lt;1,D455&gt;2958465,D455&lt;&gt;INT(D455)),OR(E455&lt;1,E455&gt;2958465,E455&lt;&gt;INT(E455)),D455&gt;E455),"Перевірте дати",IF(OR('Налаштування'!$C$4&lt;&gt;"Готово",E455&lt;DATE('Налаштування'!$B$4,1,1),D455&gt;DATE('Налаштування'!$B$4,12,31)),"Перевірте рік",IF(OR(AND(C455="Тижневий",E455-D455&lt;&gt;6),AND(C455="Місячний",OR(YEAR(D455)&lt;&gt;'Налаштування'!$B$4,DAY(D455)&lt;&gt;1,E455&lt;&gt;DATE(YEAR(D455),MONTH(D455)+1,0)))),"Перевірте період",IF(COUNTIFS($B$7:$B$806,"="&amp;B455,$C$7:$C$806,C455,$D$7:$D$806,"&lt;="&amp;E455,$E$7:$E$806,"&gt;="&amp;D455)&gt;1,"Періоди перетинаються","Поля заповнені")))))))))))</x:f>
      </x:c>
      <x:c r="L455" s="11"/>
    </x:row>
    <x:row r="456" ht="40" customHeight="1">
      <x:c r="A456" s="11"/>
      <x:c r="B456" s="11"/>
      <x:c r="C456" s="11"/>
      <x:c r="D456" s="23"/>
      <x:c r="E456" s="23"/>
      <x:c r="F456" s="11"/>
      <x:c r="G456" s="11"/>
      <x:c r="H456" s="11"/>
      <x:c r="I456" s="11"/>
      <x:c r="J456" s="11"/>
      <x:c r="K456" s="12" t="str">
        <x:f>IF(COUNTA(A456:J456,L456)=0,"",IF(OR(OR(NOT(ISTEXT(A456)),LEN(TRIM(A456))=0),OR(NOT(ISTEXT(B456)),LEN(TRIM(B456))=0),OR(NOT(ISTEXT(F456)),LEN(TRIM(F456))=0),OR(NOT(ISTEXT(J456)),LEN(TRIM(J456))=0)),"Заповніть код, відділ, підсумок і роль",IF(OR(A456&lt;&gt;TRIM(A456),B456&lt;&gt;TRIM(B456),ISNUMBER(FIND("*",A456)),ISNUMBER(FIND("?",A456)),ISNUMBER(FIND("~",A456)),ISNUMBER(FIND("*",B456)),ISNUMBER(FIND("?",B456)),ISNUMBER(FIND("~",B456))),"Перевірте код і відділ",IF(COUNTIF($A$7:$A$806,"="&amp;A456)&gt;1,"Код повторюється",IF(COUNTIFS('Налаштування'!$I$7:$I$18,"="&amp;B456,'Налаштування'!$J$7:$J$18,"Готово")&lt;&gt;1,"Перевірте відділ",IF(NOT(OR(C456="Тижневий",C456="Місячний")),"Оберіть тип",IF(OR(NOT(ISNUMBER(D456)),NOT(ISNUMBER(E456))),"Вкажіть дати",IF(OR(OR(D456&lt;1,D456&gt;2958465,D456&lt;&gt;INT(D456)),OR(E456&lt;1,E456&gt;2958465,E456&lt;&gt;INT(E456)),D456&gt;E456),"Перевірте дати",IF(OR('Налаштування'!$C$4&lt;&gt;"Готово",E456&lt;DATE('Налаштування'!$B$4,1,1),D456&gt;DATE('Налаштування'!$B$4,12,31)),"Перевірте рік",IF(OR(AND(C456="Тижневий",E456-D456&lt;&gt;6),AND(C456="Місячний",OR(YEAR(D456)&lt;&gt;'Налаштування'!$B$4,DAY(D456)&lt;&gt;1,E456&lt;&gt;DATE(YEAR(D456),MONTH(D456)+1,0)))),"Перевірте період",IF(COUNTIFS($B$7:$B$806,"="&amp;B456,$C$7:$C$806,C456,$D$7:$D$806,"&lt;="&amp;E456,$E$7:$E$806,"&gt;="&amp;D456)&gt;1,"Періоди перетинаються","Поля заповнені")))))))))))</x:f>
      </x:c>
      <x:c r="L456" s="11"/>
    </x:row>
    <x:row r="457" ht="40" customHeight="1">
      <x:c r="A457" s="11"/>
      <x:c r="B457" s="11"/>
      <x:c r="C457" s="11"/>
      <x:c r="D457" s="23"/>
      <x:c r="E457" s="23"/>
      <x:c r="F457" s="11"/>
      <x:c r="G457" s="11"/>
      <x:c r="H457" s="11"/>
      <x:c r="I457" s="11"/>
      <x:c r="J457" s="11"/>
      <x:c r="K457" s="12" t="str">
        <x:f>IF(COUNTA(A457:J457,L457)=0,"",IF(OR(OR(NOT(ISTEXT(A457)),LEN(TRIM(A457))=0),OR(NOT(ISTEXT(B457)),LEN(TRIM(B457))=0),OR(NOT(ISTEXT(F457)),LEN(TRIM(F457))=0),OR(NOT(ISTEXT(J457)),LEN(TRIM(J457))=0)),"Заповніть код, відділ, підсумок і роль",IF(OR(A457&lt;&gt;TRIM(A457),B457&lt;&gt;TRIM(B457),ISNUMBER(FIND("*",A457)),ISNUMBER(FIND("?",A457)),ISNUMBER(FIND("~",A457)),ISNUMBER(FIND("*",B457)),ISNUMBER(FIND("?",B457)),ISNUMBER(FIND("~",B457))),"Перевірте код і відділ",IF(COUNTIF($A$7:$A$806,"="&amp;A457)&gt;1,"Код повторюється",IF(COUNTIFS('Налаштування'!$I$7:$I$18,"="&amp;B457,'Налаштування'!$J$7:$J$18,"Готово")&lt;&gt;1,"Перевірте відділ",IF(NOT(OR(C457="Тижневий",C457="Місячний")),"Оберіть тип",IF(OR(NOT(ISNUMBER(D457)),NOT(ISNUMBER(E457))),"Вкажіть дати",IF(OR(OR(D457&lt;1,D457&gt;2958465,D457&lt;&gt;INT(D457)),OR(E457&lt;1,E457&gt;2958465,E457&lt;&gt;INT(E457)),D457&gt;E457),"Перевірте дати",IF(OR('Налаштування'!$C$4&lt;&gt;"Готово",E457&lt;DATE('Налаштування'!$B$4,1,1),D457&gt;DATE('Налаштування'!$B$4,12,31)),"Перевірте рік",IF(OR(AND(C457="Тижневий",E457-D457&lt;&gt;6),AND(C457="Місячний",OR(YEAR(D457)&lt;&gt;'Налаштування'!$B$4,DAY(D457)&lt;&gt;1,E457&lt;&gt;DATE(YEAR(D457),MONTH(D457)+1,0)))),"Перевірте період",IF(COUNTIFS($B$7:$B$806,"="&amp;B457,$C$7:$C$806,C457,$D$7:$D$806,"&lt;="&amp;E457,$E$7:$E$806,"&gt;="&amp;D457)&gt;1,"Періоди перетинаються","Поля заповнені")))))))))))</x:f>
      </x:c>
      <x:c r="L457" s="11"/>
    </x:row>
    <x:row r="458" ht="40" customHeight="1">
      <x:c r="A458" s="11"/>
      <x:c r="B458" s="11"/>
      <x:c r="C458" s="11"/>
      <x:c r="D458" s="23"/>
      <x:c r="E458" s="23"/>
      <x:c r="F458" s="11"/>
      <x:c r="G458" s="11"/>
      <x:c r="H458" s="11"/>
      <x:c r="I458" s="11"/>
      <x:c r="J458" s="11"/>
      <x:c r="K458" s="12" t="str">
        <x:f>IF(COUNTA(A458:J458,L458)=0,"",IF(OR(OR(NOT(ISTEXT(A458)),LEN(TRIM(A458))=0),OR(NOT(ISTEXT(B458)),LEN(TRIM(B458))=0),OR(NOT(ISTEXT(F458)),LEN(TRIM(F458))=0),OR(NOT(ISTEXT(J458)),LEN(TRIM(J458))=0)),"Заповніть код, відділ, підсумок і роль",IF(OR(A458&lt;&gt;TRIM(A458),B458&lt;&gt;TRIM(B458),ISNUMBER(FIND("*",A458)),ISNUMBER(FIND("?",A458)),ISNUMBER(FIND("~",A458)),ISNUMBER(FIND("*",B458)),ISNUMBER(FIND("?",B458)),ISNUMBER(FIND("~",B458))),"Перевірте код і відділ",IF(COUNTIF($A$7:$A$806,"="&amp;A458)&gt;1,"Код повторюється",IF(COUNTIFS('Налаштування'!$I$7:$I$18,"="&amp;B458,'Налаштування'!$J$7:$J$18,"Готово")&lt;&gt;1,"Перевірте відділ",IF(NOT(OR(C458="Тижневий",C458="Місячний")),"Оберіть тип",IF(OR(NOT(ISNUMBER(D458)),NOT(ISNUMBER(E458))),"Вкажіть дати",IF(OR(OR(D458&lt;1,D458&gt;2958465,D458&lt;&gt;INT(D458)),OR(E458&lt;1,E458&gt;2958465,E458&lt;&gt;INT(E458)),D458&gt;E458),"Перевірте дати",IF(OR('Налаштування'!$C$4&lt;&gt;"Готово",E458&lt;DATE('Налаштування'!$B$4,1,1),D458&gt;DATE('Налаштування'!$B$4,12,31)),"Перевірте рік",IF(OR(AND(C458="Тижневий",E458-D458&lt;&gt;6),AND(C458="Місячний",OR(YEAR(D458)&lt;&gt;'Налаштування'!$B$4,DAY(D458)&lt;&gt;1,E458&lt;&gt;DATE(YEAR(D458),MONTH(D458)+1,0)))),"Перевірте період",IF(COUNTIFS($B$7:$B$806,"="&amp;B458,$C$7:$C$806,C458,$D$7:$D$806,"&lt;="&amp;E458,$E$7:$E$806,"&gt;="&amp;D458)&gt;1,"Періоди перетинаються","Поля заповнені")))))))))))</x:f>
      </x:c>
      <x:c r="L458" s="11"/>
    </x:row>
    <x:row r="459" ht="40" customHeight="1">
      <x:c r="A459" s="11"/>
      <x:c r="B459" s="11"/>
      <x:c r="C459" s="11"/>
      <x:c r="D459" s="23"/>
      <x:c r="E459" s="23"/>
      <x:c r="F459" s="11"/>
      <x:c r="G459" s="11"/>
      <x:c r="H459" s="11"/>
      <x:c r="I459" s="11"/>
      <x:c r="J459" s="11"/>
      <x:c r="K459" s="12" t="str">
        <x:f>IF(COUNTA(A459:J459,L459)=0,"",IF(OR(OR(NOT(ISTEXT(A459)),LEN(TRIM(A459))=0),OR(NOT(ISTEXT(B459)),LEN(TRIM(B459))=0),OR(NOT(ISTEXT(F459)),LEN(TRIM(F459))=0),OR(NOT(ISTEXT(J459)),LEN(TRIM(J459))=0)),"Заповніть код, відділ, підсумок і роль",IF(OR(A459&lt;&gt;TRIM(A459),B459&lt;&gt;TRIM(B459),ISNUMBER(FIND("*",A459)),ISNUMBER(FIND("?",A459)),ISNUMBER(FIND("~",A459)),ISNUMBER(FIND("*",B459)),ISNUMBER(FIND("?",B459)),ISNUMBER(FIND("~",B459))),"Перевірте код і відділ",IF(COUNTIF($A$7:$A$806,"="&amp;A459)&gt;1,"Код повторюється",IF(COUNTIFS('Налаштування'!$I$7:$I$18,"="&amp;B459,'Налаштування'!$J$7:$J$18,"Готово")&lt;&gt;1,"Перевірте відділ",IF(NOT(OR(C459="Тижневий",C459="Місячний")),"Оберіть тип",IF(OR(NOT(ISNUMBER(D459)),NOT(ISNUMBER(E459))),"Вкажіть дати",IF(OR(OR(D459&lt;1,D459&gt;2958465,D459&lt;&gt;INT(D459)),OR(E459&lt;1,E459&gt;2958465,E459&lt;&gt;INT(E459)),D459&gt;E459),"Перевірте дати",IF(OR('Налаштування'!$C$4&lt;&gt;"Готово",E459&lt;DATE('Налаштування'!$B$4,1,1),D459&gt;DATE('Налаштування'!$B$4,12,31)),"Перевірте рік",IF(OR(AND(C459="Тижневий",E459-D459&lt;&gt;6),AND(C459="Місячний",OR(YEAR(D459)&lt;&gt;'Налаштування'!$B$4,DAY(D459)&lt;&gt;1,E459&lt;&gt;DATE(YEAR(D459),MONTH(D459)+1,0)))),"Перевірте період",IF(COUNTIFS($B$7:$B$806,"="&amp;B459,$C$7:$C$806,C459,$D$7:$D$806,"&lt;="&amp;E459,$E$7:$E$806,"&gt;="&amp;D459)&gt;1,"Періоди перетинаються","Поля заповнені")))))))))))</x:f>
      </x:c>
      <x:c r="L459" s="11"/>
    </x:row>
    <x:row r="460" ht="40" customHeight="1">
      <x:c r="A460" s="11"/>
      <x:c r="B460" s="11"/>
      <x:c r="C460" s="11"/>
      <x:c r="D460" s="23"/>
      <x:c r="E460" s="23"/>
      <x:c r="F460" s="11"/>
      <x:c r="G460" s="11"/>
      <x:c r="H460" s="11"/>
      <x:c r="I460" s="11"/>
      <x:c r="J460" s="11"/>
      <x:c r="K460" s="12" t="str">
        <x:f>IF(COUNTA(A460:J460,L460)=0,"",IF(OR(OR(NOT(ISTEXT(A460)),LEN(TRIM(A460))=0),OR(NOT(ISTEXT(B460)),LEN(TRIM(B460))=0),OR(NOT(ISTEXT(F460)),LEN(TRIM(F460))=0),OR(NOT(ISTEXT(J460)),LEN(TRIM(J460))=0)),"Заповніть код, відділ, підсумок і роль",IF(OR(A460&lt;&gt;TRIM(A460),B460&lt;&gt;TRIM(B460),ISNUMBER(FIND("*",A460)),ISNUMBER(FIND("?",A460)),ISNUMBER(FIND("~",A460)),ISNUMBER(FIND("*",B460)),ISNUMBER(FIND("?",B460)),ISNUMBER(FIND("~",B460))),"Перевірте код і відділ",IF(COUNTIF($A$7:$A$806,"="&amp;A460)&gt;1,"Код повторюється",IF(COUNTIFS('Налаштування'!$I$7:$I$18,"="&amp;B460,'Налаштування'!$J$7:$J$18,"Готово")&lt;&gt;1,"Перевірте відділ",IF(NOT(OR(C460="Тижневий",C460="Місячний")),"Оберіть тип",IF(OR(NOT(ISNUMBER(D460)),NOT(ISNUMBER(E460))),"Вкажіть дати",IF(OR(OR(D460&lt;1,D460&gt;2958465,D460&lt;&gt;INT(D460)),OR(E460&lt;1,E460&gt;2958465,E460&lt;&gt;INT(E460)),D460&gt;E460),"Перевірте дати",IF(OR('Налаштування'!$C$4&lt;&gt;"Готово",E460&lt;DATE('Налаштування'!$B$4,1,1),D460&gt;DATE('Налаштування'!$B$4,12,31)),"Перевірте рік",IF(OR(AND(C460="Тижневий",E460-D460&lt;&gt;6),AND(C460="Місячний",OR(YEAR(D460)&lt;&gt;'Налаштування'!$B$4,DAY(D460)&lt;&gt;1,E460&lt;&gt;DATE(YEAR(D460),MONTH(D460)+1,0)))),"Перевірте період",IF(COUNTIFS($B$7:$B$806,"="&amp;B460,$C$7:$C$806,C460,$D$7:$D$806,"&lt;="&amp;E460,$E$7:$E$806,"&gt;="&amp;D460)&gt;1,"Періоди перетинаються","Поля заповнені")))))))))))</x:f>
      </x:c>
      <x:c r="L460" s="11"/>
    </x:row>
    <x:row r="461" ht="40" customHeight="1">
      <x:c r="A461" s="11"/>
      <x:c r="B461" s="11"/>
      <x:c r="C461" s="11"/>
      <x:c r="D461" s="23"/>
      <x:c r="E461" s="23"/>
      <x:c r="F461" s="11"/>
      <x:c r="G461" s="11"/>
      <x:c r="H461" s="11"/>
      <x:c r="I461" s="11"/>
      <x:c r="J461" s="11"/>
      <x:c r="K461" s="12" t="str">
        <x:f>IF(COUNTA(A461:J461,L461)=0,"",IF(OR(OR(NOT(ISTEXT(A461)),LEN(TRIM(A461))=0),OR(NOT(ISTEXT(B461)),LEN(TRIM(B461))=0),OR(NOT(ISTEXT(F461)),LEN(TRIM(F461))=0),OR(NOT(ISTEXT(J461)),LEN(TRIM(J461))=0)),"Заповніть код, відділ, підсумок і роль",IF(OR(A461&lt;&gt;TRIM(A461),B461&lt;&gt;TRIM(B461),ISNUMBER(FIND("*",A461)),ISNUMBER(FIND("?",A461)),ISNUMBER(FIND("~",A461)),ISNUMBER(FIND("*",B461)),ISNUMBER(FIND("?",B461)),ISNUMBER(FIND("~",B461))),"Перевірте код і відділ",IF(COUNTIF($A$7:$A$806,"="&amp;A461)&gt;1,"Код повторюється",IF(COUNTIFS('Налаштування'!$I$7:$I$18,"="&amp;B461,'Налаштування'!$J$7:$J$18,"Готово")&lt;&gt;1,"Перевірте відділ",IF(NOT(OR(C461="Тижневий",C461="Місячний")),"Оберіть тип",IF(OR(NOT(ISNUMBER(D461)),NOT(ISNUMBER(E461))),"Вкажіть дати",IF(OR(OR(D461&lt;1,D461&gt;2958465,D461&lt;&gt;INT(D461)),OR(E461&lt;1,E461&gt;2958465,E461&lt;&gt;INT(E461)),D461&gt;E461),"Перевірте дати",IF(OR('Налаштування'!$C$4&lt;&gt;"Готово",E461&lt;DATE('Налаштування'!$B$4,1,1),D461&gt;DATE('Налаштування'!$B$4,12,31)),"Перевірте рік",IF(OR(AND(C461="Тижневий",E461-D461&lt;&gt;6),AND(C461="Місячний",OR(YEAR(D461)&lt;&gt;'Налаштування'!$B$4,DAY(D461)&lt;&gt;1,E461&lt;&gt;DATE(YEAR(D461),MONTH(D461)+1,0)))),"Перевірте період",IF(COUNTIFS($B$7:$B$806,"="&amp;B461,$C$7:$C$806,C461,$D$7:$D$806,"&lt;="&amp;E461,$E$7:$E$806,"&gt;="&amp;D461)&gt;1,"Періоди перетинаються","Поля заповнені")))))))))))</x:f>
      </x:c>
      <x:c r="L461" s="11"/>
    </x:row>
    <x:row r="462" ht="40" customHeight="1">
      <x:c r="A462" s="11"/>
      <x:c r="B462" s="11"/>
      <x:c r="C462" s="11"/>
      <x:c r="D462" s="23"/>
      <x:c r="E462" s="23"/>
      <x:c r="F462" s="11"/>
      <x:c r="G462" s="11"/>
      <x:c r="H462" s="11"/>
      <x:c r="I462" s="11"/>
      <x:c r="J462" s="11"/>
      <x:c r="K462" s="12" t="str">
        <x:f>IF(COUNTA(A462:J462,L462)=0,"",IF(OR(OR(NOT(ISTEXT(A462)),LEN(TRIM(A462))=0),OR(NOT(ISTEXT(B462)),LEN(TRIM(B462))=0),OR(NOT(ISTEXT(F462)),LEN(TRIM(F462))=0),OR(NOT(ISTEXT(J462)),LEN(TRIM(J462))=0)),"Заповніть код, відділ, підсумок і роль",IF(OR(A462&lt;&gt;TRIM(A462),B462&lt;&gt;TRIM(B462),ISNUMBER(FIND("*",A462)),ISNUMBER(FIND("?",A462)),ISNUMBER(FIND("~",A462)),ISNUMBER(FIND("*",B462)),ISNUMBER(FIND("?",B462)),ISNUMBER(FIND("~",B462))),"Перевірте код і відділ",IF(COUNTIF($A$7:$A$806,"="&amp;A462)&gt;1,"Код повторюється",IF(COUNTIFS('Налаштування'!$I$7:$I$18,"="&amp;B462,'Налаштування'!$J$7:$J$18,"Готово")&lt;&gt;1,"Перевірте відділ",IF(NOT(OR(C462="Тижневий",C462="Місячний")),"Оберіть тип",IF(OR(NOT(ISNUMBER(D462)),NOT(ISNUMBER(E462))),"Вкажіть дати",IF(OR(OR(D462&lt;1,D462&gt;2958465,D462&lt;&gt;INT(D462)),OR(E462&lt;1,E462&gt;2958465,E462&lt;&gt;INT(E462)),D462&gt;E462),"Перевірте дати",IF(OR('Налаштування'!$C$4&lt;&gt;"Готово",E462&lt;DATE('Налаштування'!$B$4,1,1),D462&gt;DATE('Налаштування'!$B$4,12,31)),"Перевірте рік",IF(OR(AND(C462="Тижневий",E462-D462&lt;&gt;6),AND(C462="Місячний",OR(YEAR(D462)&lt;&gt;'Налаштування'!$B$4,DAY(D462)&lt;&gt;1,E462&lt;&gt;DATE(YEAR(D462),MONTH(D462)+1,0)))),"Перевірте період",IF(COUNTIFS($B$7:$B$806,"="&amp;B462,$C$7:$C$806,C462,$D$7:$D$806,"&lt;="&amp;E462,$E$7:$E$806,"&gt;="&amp;D462)&gt;1,"Періоди перетинаються","Поля заповнені")))))))))))</x:f>
      </x:c>
      <x:c r="L462" s="11"/>
    </x:row>
    <x:row r="463" ht="40" customHeight="1">
      <x:c r="A463" s="11"/>
      <x:c r="B463" s="11"/>
      <x:c r="C463" s="11"/>
      <x:c r="D463" s="23"/>
      <x:c r="E463" s="23"/>
      <x:c r="F463" s="11"/>
      <x:c r="G463" s="11"/>
      <x:c r="H463" s="11"/>
      <x:c r="I463" s="11"/>
      <x:c r="J463" s="11"/>
      <x:c r="K463" s="12" t="str">
        <x:f>IF(COUNTA(A463:J463,L463)=0,"",IF(OR(OR(NOT(ISTEXT(A463)),LEN(TRIM(A463))=0),OR(NOT(ISTEXT(B463)),LEN(TRIM(B463))=0),OR(NOT(ISTEXT(F463)),LEN(TRIM(F463))=0),OR(NOT(ISTEXT(J463)),LEN(TRIM(J463))=0)),"Заповніть код, відділ, підсумок і роль",IF(OR(A463&lt;&gt;TRIM(A463),B463&lt;&gt;TRIM(B463),ISNUMBER(FIND("*",A463)),ISNUMBER(FIND("?",A463)),ISNUMBER(FIND("~",A463)),ISNUMBER(FIND("*",B463)),ISNUMBER(FIND("?",B463)),ISNUMBER(FIND("~",B463))),"Перевірте код і відділ",IF(COUNTIF($A$7:$A$806,"="&amp;A463)&gt;1,"Код повторюється",IF(COUNTIFS('Налаштування'!$I$7:$I$18,"="&amp;B463,'Налаштування'!$J$7:$J$18,"Готово")&lt;&gt;1,"Перевірте відділ",IF(NOT(OR(C463="Тижневий",C463="Місячний")),"Оберіть тип",IF(OR(NOT(ISNUMBER(D463)),NOT(ISNUMBER(E463))),"Вкажіть дати",IF(OR(OR(D463&lt;1,D463&gt;2958465,D463&lt;&gt;INT(D463)),OR(E463&lt;1,E463&gt;2958465,E463&lt;&gt;INT(E463)),D463&gt;E463),"Перевірте дати",IF(OR('Налаштування'!$C$4&lt;&gt;"Готово",E463&lt;DATE('Налаштування'!$B$4,1,1),D463&gt;DATE('Налаштування'!$B$4,12,31)),"Перевірте рік",IF(OR(AND(C463="Тижневий",E463-D463&lt;&gt;6),AND(C463="Місячний",OR(YEAR(D463)&lt;&gt;'Налаштування'!$B$4,DAY(D463)&lt;&gt;1,E463&lt;&gt;DATE(YEAR(D463),MONTH(D463)+1,0)))),"Перевірте період",IF(COUNTIFS($B$7:$B$806,"="&amp;B463,$C$7:$C$806,C463,$D$7:$D$806,"&lt;="&amp;E463,$E$7:$E$806,"&gt;="&amp;D463)&gt;1,"Періоди перетинаються","Поля заповнені")))))))))))</x:f>
      </x:c>
      <x:c r="L463" s="11"/>
    </x:row>
    <x:row r="464" ht="40" customHeight="1">
      <x:c r="A464" s="11"/>
      <x:c r="B464" s="11"/>
      <x:c r="C464" s="11"/>
      <x:c r="D464" s="23"/>
      <x:c r="E464" s="23"/>
      <x:c r="F464" s="11"/>
      <x:c r="G464" s="11"/>
      <x:c r="H464" s="11"/>
      <x:c r="I464" s="11"/>
      <x:c r="J464" s="11"/>
      <x:c r="K464" s="12" t="str">
        <x:f>IF(COUNTA(A464:J464,L464)=0,"",IF(OR(OR(NOT(ISTEXT(A464)),LEN(TRIM(A464))=0),OR(NOT(ISTEXT(B464)),LEN(TRIM(B464))=0),OR(NOT(ISTEXT(F464)),LEN(TRIM(F464))=0),OR(NOT(ISTEXT(J464)),LEN(TRIM(J464))=0)),"Заповніть код, відділ, підсумок і роль",IF(OR(A464&lt;&gt;TRIM(A464),B464&lt;&gt;TRIM(B464),ISNUMBER(FIND("*",A464)),ISNUMBER(FIND("?",A464)),ISNUMBER(FIND("~",A464)),ISNUMBER(FIND("*",B464)),ISNUMBER(FIND("?",B464)),ISNUMBER(FIND("~",B464))),"Перевірте код і відділ",IF(COUNTIF($A$7:$A$806,"="&amp;A464)&gt;1,"Код повторюється",IF(COUNTIFS('Налаштування'!$I$7:$I$18,"="&amp;B464,'Налаштування'!$J$7:$J$18,"Готово")&lt;&gt;1,"Перевірте відділ",IF(NOT(OR(C464="Тижневий",C464="Місячний")),"Оберіть тип",IF(OR(NOT(ISNUMBER(D464)),NOT(ISNUMBER(E464))),"Вкажіть дати",IF(OR(OR(D464&lt;1,D464&gt;2958465,D464&lt;&gt;INT(D464)),OR(E464&lt;1,E464&gt;2958465,E464&lt;&gt;INT(E464)),D464&gt;E464),"Перевірте дати",IF(OR('Налаштування'!$C$4&lt;&gt;"Готово",E464&lt;DATE('Налаштування'!$B$4,1,1),D464&gt;DATE('Налаштування'!$B$4,12,31)),"Перевірте рік",IF(OR(AND(C464="Тижневий",E464-D464&lt;&gt;6),AND(C464="Місячний",OR(YEAR(D464)&lt;&gt;'Налаштування'!$B$4,DAY(D464)&lt;&gt;1,E464&lt;&gt;DATE(YEAR(D464),MONTH(D464)+1,0)))),"Перевірте період",IF(COUNTIFS($B$7:$B$806,"="&amp;B464,$C$7:$C$806,C464,$D$7:$D$806,"&lt;="&amp;E464,$E$7:$E$806,"&gt;="&amp;D464)&gt;1,"Періоди перетинаються","Поля заповнені")))))))))))</x:f>
      </x:c>
      <x:c r="L464" s="11"/>
    </x:row>
    <x:row r="465" ht="40" customHeight="1">
      <x:c r="A465" s="11"/>
      <x:c r="B465" s="11"/>
      <x:c r="C465" s="11"/>
      <x:c r="D465" s="23"/>
      <x:c r="E465" s="23"/>
      <x:c r="F465" s="11"/>
      <x:c r="G465" s="11"/>
      <x:c r="H465" s="11"/>
      <x:c r="I465" s="11"/>
      <x:c r="J465" s="11"/>
      <x:c r="K465" s="12" t="str">
        <x:f>IF(COUNTA(A465:J465,L465)=0,"",IF(OR(OR(NOT(ISTEXT(A465)),LEN(TRIM(A465))=0),OR(NOT(ISTEXT(B465)),LEN(TRIM(B465))=0),OR(NOT(ISTEXT(F465)),LEN(TRIM(F465))=0),OR(NOT(ISTEXT(J465)),LEN(TRIM(J465))=0)),"Заповніть код, відділ, підсумок і роль",IF(OR(A465&lt;&gt;TRIM(A465),B465&lt;&gt;TRIM(B465),ISNUMBER(FIND("*",A465)),ISNUMBER(FIND("?",A465)),ISNUMBER(FIND("~",A465)),ISNUMBER(FIND("*",B465)),ISNUMBER(FIND("?",B465)),ISNUMBER(FIND("~",B465))),"Перевірте код і відділ",IF(COUNTIF($A$7:$A$806,"="&amp;A465)&gt;1,"Код повторюється",IF(COUNTIFS('Налаштування'!$I$7:$I$18,"="&amp;B465,'Налаштування'!$J$7:$J$18,"Готово")&lt;&gt;1,"Перевірте відділ",IF(NOT(OR(C465="Тижневий",C465="Місячний")),"Оберіть тип",IF(OR(NOT(ISNUMBER(D465)),NOT(ISNUMBER(E465))),"Вкажіть дати",IF(OR(OR(D465&lt;1,D465&gt;2958465,D465&lt;&gt;INT(D465)),OR(E465&lt;1,E465&gt;2958465,E465&lt;&gt;INT(E465)),D465&gt;E465),"Перевірте дати",IF(OR('Налаштування'!$C$4&lt;&gt;"Готово",E465&lt;DATE('Налаштування'!$B$4,1,1),D465&gt;DATE('Налаштування'!$B$4,12,31)),"Перевірте рік",IF(OR(AND(C465="Тижневий",E465-D465&lt;&gt;6),AND(C465="Місячний",OR(YEAR(D465)&lt;&gt;'Налаштування'!$B$4,DAY(D465)&lt;&gt;1,E465&lt;&gt;DATE(YEAR(D465),MONTH(D465)+1,0)))),"Перевірте період",IF(COUNTIFS($B$7:$B$806,"="&amp;B465,$C$7:$C$806,C465,$D$7:$D$806,"&lt;="&amp;E465,$E$7:$E$806,"&gt;="&amp;D465)&gt;1,"Періоди перетинаються","Поля заповнені")))))))))))</x:f>
      </x:c>
      <x:c r="L465" s="11"/>
    </x:row>
    <x:row r="466" ht="40" customHeight="1">
      <x:c r="A466" s="11"/>
      <x:c r="B466" s="11"/>
      <x:c r="C466" s="11"/>
      <x:c r="D466" s="23"/>
      <x:c r="E466" s="23"/>
      <x:c r="F466" s="11"/>
      <x:c r="G466" s="11"/>
      <x:c r="H466" s="11"/>
      <x:c r="I466" s="11"/>
      <x:c r="J466" s="11"/>
      <x:c r="K466" s="12" t="str">
        <x:f>IF(COUNTA(A466:J466,L466)=0,"",IF(OR(OR(NOT(ISTEXT(A466)),LEN(TRIM(A466))=0),OR(NOT(ISTEXT(B466)),LEN(TRIM(B466))=0),OR(NOT(ISTEXT(F466)),LEN(TRIM(F466))=0),OR(NOT(ISTEXT(J466)),LEN(TRIM(J466))=0)),"Заповніть код, відділ, підсумок і роль",IF(OR(A466&lt;&gt;TRIM(A466),B466&lt;&gt;TRIM(B466),ISNUMBER(FIND("*",A466)),ISNUMBER(FIND("?",A466)),ISNUMBER(FIND("~",A466)),ISNUMBER(FIND("*",B466)),ISNUMBER(FIND("?",B466)),ISNUMBER(FIND("~",B466))),"Перевірте код і відділ",IF(COUNTIF($A$7:$A$806,"="&amp;A466)&gt;1,"Код повторюється",IF(COUNTIFS('Налаштування'!$I$7:$I$18,"="&amp;B466,'Налаштування'!$J$7:$J$18,"Готово")&lt;&gt;1,"Перевірте відділ",IF(NOT(OR(C466="Тижневий",C466="Місячний")),"Оберіть тип",IF(OR(NOT(ISNUMBER(D466)),NOT(ISNUMBER(E466))),"Вкажіть дати",IF(OR(OR(D466&lt;1,D466&gt;2958465,D466&lt;&gt;INT(D466)),OR(E466&lt;1,E466&gt;2958465,E466&lt;&gt;INT(E466)),D466&gt;E466),"Перевірте дати",IF(OR('Налаштування'!$C$4&lt;&gt;"Готово",E466&lt;DATE('Налаштування'!$B$4,1,1),D466&gt;DATE('Налаштування'!$B$4,12,31)),"Перевірте рік",IF(OR(AND(C466="Тижневий",E466-D466&lt;&gt;6),AND(C466="Місячний",OR(YEAR(D466)&lt;&gt;'Налаштування'!$B$4,DAY(D466)&lt;&gt;1,E466&lt;&gt;DATE(YEAR(D466),MONTH(D466)+1,0)))),"Перевірте період",IF(COUNTIFS($B$7:$B$806,"="&amp;B466,$C$7:$C$806,C466,$D$7:$D$806,"&lt;="&amp;E466,$E$7:$E$806,"&gt;="&amp;D466)&gt;1,"Періоди перетинаються","Поля заповнені")))))))))))</x:f>
      </x:c>
      <x:c r="L466" s="11"/>
    </x:row>
    <x:row r="467" ht="40" customHeight="1">
      <x:c r="A467" s="11"/>
      <x:c r="B467" s="11"/>
      <x:c r="C467" s="11"/>
      <x:c r="D467" s="23"/>
      <x:c r="E467" s="23"/>
      <x:c r="F467" s="11"/>
      <x:c r="G467" s="11"/>
      <x:c r="H467" s="11"/>
      <x:c r="I467" s="11"/>
      <x:c r="J467" s="11"/>
      <x:c r="K467" s="12" t="str">
        <x:f>IF(COUNTA(A467:J467,L467)=0,"",IF(OR(OR(NOT(ISTEXT(A467)),LEN(TRIM(A467))=0),OR(NOT(ISTEXT(B467)),LEN(TRIM(B467))=0),OR(NOT(ISTEXT(F467)),LEN(TRIM(F467))=0),OR(NOT(ISTEXT(J467)),LEN(TRIM(J467))=0)),"Заповніть код, відділ, підсумок і роль",IF(OR(A467&lt;&gt;TRIM(A467),B467&lt;&gt;TRIM(B467),ISNUMBER(FIND("*",A467)),ISNUMBER(FIND("?",A467)),ISNUMBER(FIND("~",A467)),ISNUMBER(FIND("*",B467)),ISNUMBER(FIND("?",B467)),ISNUMBER(FIND("~",B467))),"Перевірте код і відділ",IF(COUNTIF($A$7:$A$806,"="&amp;A467)&gt;1,"Код повторюється",IF(COUNTIFS('Налаштування'!$I$7:$I$18,"="&amp;B467,'Налаштування'!$J$7:$J$18,"Готово")&lt;&gt;1,"Перевірте відділ",IF(NOT(OR(C467="Тижневий",C467="Місячний")),"Оберіть тип",IF(OR(NOT(ISNUMBER(D467)),NOT(ISNUMBER(E467))),"Вкажіть дати",IF(OR(OR(D467&lt;1,D467&gt;2958465,D467&lt;&gt;INT(D467)),OR(E467&lt;1,E467&gt;2958465,E467&lt;&gt;INT(E467)),D467&gt;E467),"Перевірте дати",IF(OR('Налаштування'!$C$4&lt;&gt;"Готово",E467&lt;DATE('Налаштування'!$B$4,1,1),D467&gt;DATE('Налаштування'!$B$4,12,31)),"Перевірте рік",IF(OR(AND(C467="Тижневий",E467-D467&lt;&gt;6),AND(C467="Місячний",OR(YEAR(D467)&lt;&gt;'Налаштування'!$B$4,DAY(D467)&lt;&gt;1,E467&lt;&gt;DATE(YEAR(D467),MONTH(D467)+1,0)))),"Перевірте період",IF(COUNTIFS($B$7:$B$806,"="&amp;B467,$C$7:$C$806,C467,$D$7:$D$806,"&lt;="&amp;E467,$E$7:$E$806,"&gt;="&amp;D467)&gt;1,"Періоди перетинаються","Поля заповнені")))))))))))</x:f>
      </x:c>
      <x:c r="L467" s="11"/>
    </x:row>
    <x:row r="468" ht="40" customHeight="1">
      <x:c r="A468" s="11"/>
      <x:c r="B468" s="11"/>
      <x:c r="C468" s="11"/>
      <x:c r="D468" s="23"/>
      <x:c r="E468" s="23"/>
      <x:c r="F468" s="11"/>
      <x:c r="G468" s="11"/>
      <x:c r="H468" s="11"/>
      <x:c r="I468" s="11"/>
      <x:c r="J468" s="11"/>
      <x:c r="K468" s="12" t="str">
        <x:f>IF(COUNTA(A468:J468,L468)=0,"",IF(OR(OR(NOT(ISTEXT(A468)),LEN(TRIM(A468))=0),OR(NOT(ISTEXT(B468)),LEN(TRIM(B468))=0),OR(NOT(ISTEXT(F468)),LEN(TRIM(F468))=0),OR(NOT(ISTEXT(J468)),LEN(TRIM(J468))=0)),"Заповніть код, відділ, підсумок і роль",IF(OR(A468&lt;&gt;TRIM(A468),B468&lt;&gt;TRIM(B468),ISNUMBER(FIND("*",A468)),ISNUMBER(FIND("?",A468)),ISNUMBER(FIND("~",A468)),ISNUMBER(FIND("*",B468)),ISNUMBER(FIND("?",B468)),ISNUMBER(FIND("~",B468))),"Перевірте код і відділ",IF(COUNTIF($A$7:$A$806,"="&amp;A468)&gt;1,"Код повторюється",IF(COUNTIFS('Налаштування'!$I$7:$I$18,"="&amp;B468,'Налаштування'!$J$7:$J$18,"Готово")&lt;&gt;1,"Перевірте відділ",IF(NOT(OR(C468="Тижневий",C468="Місячний")),"Оберіть тип",IF(OR(NOT(ISNUMBER(D468)),NOT(ISNUMBER(E468))),"Вкажіть дати",IF(OR(OR(D468&lt;1,D468&gt;2958465,D468&lt;&gt;INT(D468)),OR(E468&lt;1,E468&gt;2958465,E468&lt;&gt;INT(E468)),D468&gt;E468),"Перевірте дати",IF(OR('Налаштування'!$C$4&lt;&gt;"Готово",E468&lt;DATE('Налаштування'!$B$4,1,1),D468&gt;DATE('Налаштування'!$B$4,12,31)),"Перевірте рік",IF(OR(AND(C468="Тижневий",E468-D468&lt;&gt;6),AND(C468="Місячний",OR(YEAR(D468)&lt;&gt;'Налаштування'!$B$4,DAY(D468)&lt;&gt;1,E468&lt;&gt;DATE(YEAR(D468),MONTH(D468)+1,0)))),"Перевірте період",IF(COUNTIFS($B$7:$B$806,"="&amp;B468,$C$7:$C$806,C468,$D$7:$D$806,"&lt;="&amp;E468,$E$7:$E$806,"&gt;="&amp;D468)&gt;1,"Періоди перетинаються","Поля заповнені")))))))))))</x:f>
      </x:c>
      <x:c r="L468" s="11"/>
    </x:row>
    <x:row r="469" ht="40" customHeight="1">
      <x:c r="A469" s="11"/>
      <x:c r="B469" s="11"/>
      <x:c r="C469" s="11"/>
      <x:c r="D469" s="23"/>
      <x:c r="E469" s="23"/>
      <x:c r="F469" s="11"/>
      <x:c r="G469" s="11"/>
      <x:c r="H469" s="11"/>
      <x:c r="I469" s="11"/>
      <x:c r="J469" s="11"/>
      <x:c r="K469" s="12" t="str">
        <x:f>IF(COUNTA(A469:J469,L469)=0,"",IF(OR(OR(NOT(ISTEXT(A469)),LEN(TRIM(A469))=0),OR(NOT(ISTEXT(B469)),LEN(TRIM(B469))=0),OR(NOT(ISTEXT(F469)),LEN(TRIM(F469))=0),OR(NOT(ISTEXT(J469)),LEN(TRIM(J469))=0)),"Заповніть код, відділ, підсумок і роль",IF(OR(A469&lt;&gt;TRIM(A469),B469&lt;&gt;TRIM(B469),ISNUMBER(FIND("*",A469)),ISNUMBER(FIND("?",A469)),ISNUMBER(FIND("~",A469)),ISNUMBER(FIND("*",B469)),ISNUMBER(FIND("?",B469)),ISNUMBER(FIND("~",B469))),"Перевірте код і відділ",IF(COUNTIF($A$7:$A$806,"="&amp;A469)&gt;1,"Код повторюється",IF(COUNTIFS('Налаштування'!$I$7:$I$18,"="&amp;B469,'Налаштування'!$J$7:$J$18,"Готово")&lt;&gt;1,"Перевірте відділ",IF(NOT(OR(C469="Тижневий",C469="Місячний")),"Оберіть тип",IF(OR(NOT(ISNUMBER(D469)),NOT(ISNUMBER(E469))),"Вкажіть дати",IF(OR(OR(D469&lt;1,D469&gt;2958465,D469&lt;&gt;INT(D469)),OR(E469&lt;1,E469&gt;2958465,E469&lt;&gt;INT(E469)),D469&gt;E469),"Перевірте дати",IF(OR('Налаштування'!$C$4&lt;&gt;"Готово",E469&lt;DATE('Налаштування'!$B$4,1,1),D469&gt;DATE('Налаштування'!$B$4,12,31)),"Перевірте рік",IF(OR(AND(C469="Тижневий",E469-D469&lt;&gt;6),AND(C469="Місячний",OR(YEAR(D469)&lt;&gt;'Налаштування'!$B$4,DAY(D469)&lt;&gt;1,E469&lt;&gt;DATE(YEAR(D469),MONTH(D469)+1,0)))),"Перевірте період",IF(COUNTIFS($B$7:$B$806,"="&amp;B469,$C$7:$C$806,C469,$D$7:$D$806,"&lt;="&amp;E469,$E$7:$E$806,"&gt;="&amp;D469)&gt;1,"Періоди перетинаються","Поля заповнені")))))))))))</x:f>
      </x:c>
      <x:c r="L469" s="11"/>
    </x:row>
    <x:row r="470" ht="40" customHeight="1">
      <x:c r="A470" s="11"/>
      <x:c r="B470" s="11"/>
      <x:c r="C470" s="11"/>
      <x:c r="D470" s="23"/>
      <x:c r="E470" s="23"/>
      <x:c r="F470" s="11"/>
      <x:c r="G470" s="11"/>
      <x:c r="H470" s="11"/>
      <x:c r="I470" s="11"/>
      <x:c r="J470" s="11"/>
      <x:c r="K470" s="12" t="str">
        <x:f>IF(COUNTA(A470:J470,L470)=0,"",IF(OR(OR(NOT(ISTEXT(A470)),LEN(TRIM(A470))=0),OR(NOT(ISTEXT(B470)),LEN(TRIM(B470))=0),OR(NOT(ISTEXT(F470)),LEN(TRIM(F470))=0),OR(NOT(ISTEXT(J470)),LEN(TRIM(J470))=0)),"Заповніть код, відділ, підсумок і роль",IF(OR(A470&lt;&gt;TRIM(A470),B470&lt;&gt;TRIM(B470),ISNUMBER(FIND("*",A470)),ISNUMBER(FIND("?",A470)),ISNUMBER(FIND("~",A470)),ISNUMBER(FIND("*",B470)),ISNUMBER(FIND("?",B470)),ISNUMBER(FIND("~",B470))),"Перевірте код і відділ",IF(COUNTIF($A$7:$A$806,"="&amp;A470)&gt;1,"Код повторюється",IF(COUNTIFS('Налаштування'!$I$7:$I$18,"="&amp;B470,'Налаштування'!$J$7:$J$18,"Готово")&lt;&gt;1,"Перевірте відділ",IF(NOT(OR(C470="Тижневий",C470="Місячний")),"Оберіть тип",IF(OR(NOT(ISNUMBER(D470)),NOT(ISNUMBER(E470))),"Вкажіть дати",IF(OR(OR(D470&lt;1,D470&gt;2958465,D470&lt;&gt;INT(D470)),OR(E470&lt;1,E470&gt;2958465,E470&lt;&gt;INT(E470)),D470&gt;E470),"Перевірте дати",IF(OR('Налаштування'!$C$4&lt;&gt;"Готово",E470&lt;DATE('Налаштування'!$B$4,1,1),D470&gt;DATE('Налаштування'!$B$4,12,31)),"Перевірте рік",IF(OR(AND(C470="Тижневий",E470-D470&lt;&gt;6),AND(C470="Місячний",OR(YEAR(D470)&lt;&gt;'Налаштування'!$B$4,DAY(D470)&lt;&gt;1,E470&lt;&gt;DATE(YEAR(D470),MONTH(D470)+1,0)))),"Перевірте період",IF(COUNTIFS($B$7:$B$806,"="&amp;B470,$C$7:$C$806,C470,$D$7:$D$806,"&lt;="&amp;E470,$E$7:$E$806,"&gt;="&amp;D470)&gt;1,"Періоди перетинаються","Поля заповнені")))))))))))</x:f>
      </x:c>
      <x:c r="L470" s="11"/>
    </x:row>
    <x:row r="471" ht="40" customHeight="1">
      <x:c r="A471" s="11"/>
      <x:c r="B471" s="11"/>
      <x:c r="C471" s="11"/>
      <x:c r="D471" s="23"/>
      <x:c r="E471" s="23"/>
      <x:c r="F471" s="11"/>
      <x:c r="G471" s="11"/>
      <x:c r="H471" s="11"/>
      <x:c r="I471" s="11"/>
      <x:c r="J471" s="11"/>
      <x:c r="K471" s="12" t="str">
        <x:f>IF(COUNTA(A471:J471,L471)=0,"",IF(OR(OR(NOT(ISTEXT(A471)),LEN(TRIM(A471))=0),OR(NOT(ISTEXT(B471)),LEN(TRIM(B471))=0),OR(NOT(ISTEXT(F471)),LEN(TRIM(F471))=0),OR(NOT(ISTEXT(J471)),LEN(TRIM(J471))=0)),"Заповніть код, відділ, підсумок і роль",IF(OR(A471&lt;&gt;TRIM(A471),B471&lt;&gt;TRIM(B471),ISNUMBER(FIND("*",A471)),ISNUMBER(FIND("?",A471)),ISNUMBER(FIND("~",A471)),ISNUMBER(FIND("*",B471)),ISNUMBER(FIND("?",B471)),ISNUMBER(FIND("~",B471))),"Перевірте код і відділ",IF(COUNTIF($A$7:$A$806,"="&amp;A471)&gt;1,"Код повторюється",IF(COUNTIFS('Налаштування'!$I$7:$I$18,"="&amp;B471,'Налаштування'!$J$7:$J$18,"Готово")&lt;&gt;1,"Перевірте відділ",IF(NOT(OR(C471="Тижневий",C471="Місячний")),"Оберіть тип",IF(OR(NOT(ISNUMBER(D471)),NOT(ISNUMBER(E471))),"Вкажіть дати",IF(OR(OR(D471&lt;1,D471&gt;2958465,D471&lt;&gt;INT(D471)),OR(E471&lt;1,E471&gt;2958465,E471&lt;&gt;INT(E471)),D471&gt;E471),"Перевірте дати",IF(OR('Налаштування'!$C$4&lt;&gt;"Готово",E471&lt;DATE('Налаштування'!$B$4,1,1),D471&gt;DATE('Налаштування'!$B$4,12,31)),"Перевірте рік",IF(OR(AND(C471="Тижневий",E471-D471&lt;&gt;6),AND(C471="Місячний",OR(YEAR(D471)&lt;&gt;'Налаштування'!$B$4,DAY(D471)&lt;&gt;1,E471&lt;&gt;DATE(YEAR(D471),MONTH(D471)+1,0)))),"Перевірте період",IF(COUNTIFS($B$7:$B$806,"="&amp;B471,$C$7:$C$806,C471,$D$7:$D$806,"&lt;="&amp;E471,$E$7:$E$806,"&gt;="&amp;D471)&gt;1,"Періоди перетинаються","Поля заповнені")))))))))))</x:f>
      </x:c>
      <x:c r="L471" s="11"/>
    </x:row>
    <x:row r="472" ht="40" customHeight="1">
      <x:c r="A472" s="11"/>
      <x:c r="B472" s="11"/>
      <x:c r="C472" s="11"/>
      <x:c r="D472" s="23"/>
      <x:c r="E472" s="23"/>
      <x:c r="F472" s="11"/>
      <x:c r="G472" s="11"/>
      <x:c r="H472" s="11"/>
      <x:c r="I472" s="11"/>
      <x:c r="J472" s="11"/>
      <x:c r="K472" s="12" t="str">
        <x:f>IF(COUNTA(A472:J472,L472)=0,"",IF(OR(OR(NOT(ISTEXT(A472)),LEN(TRIM(A472))=0),OR(NOT(ISTEXT(B472)),LEN(TRIM(B472))=0),OR(NOT(ISTEXT(F472)),LEN(TRIM(F472))=0),OR(NOT(ISTEXT(J472)),LEN(TRIM(J472))=0)),"Заповніть код, відділ, підсумок і роль",IF(OR(A472&lt;&gt;TRIM(A472),B472&lt;&gt;TRIM(B472),ISNUMBER(FIND("*",A472)),ISNUMBER(FIND("?",A472)),ISNUMBER(FIND("~",A472)),ISNUMBER(FIND("*",B472)),ISNUMBER(FIND("?",B472)),ISNUMBER(FIND("~",B472))),"Перевірте код і відділ",IF(COUNTIF($A$7:$A$806,"="&amp;A472)&gt;1,"Код повторюється",IF(COUNTIFS('Налаштування'!$I$7:$I$18,"="&amp;B472,'Налаштування'!$J$7:$J$18,"Готово")&lt;&gt;1,"Перевірте відділ",IF(NOT(OR(C472="Тижневий",C472="Місячний")),"Оберіть тип",IF(OR(NOT(ISNUMBER(D472)),NOT(ISNUMBER(E472))),"Вкажіть дати",IF(OR(OR(D472&lt;1,D472&gt;2958465,D472&lt;&gt;INT(D472)),OR(E472&lt;1,E472&gt;2958465,E472&lt;&gt;INT(E472)),D472&gt;E472),"Перевірте дати",IF(OR('Налаштування'!$C$4&lt;&gt;"Готово",E472&lt;DATE('Налаштування'!$B$4,1,1),D472&gt;DATE('Налаштування'!$B$4,12,31)),"Перевірте рік",IF(OR(AND(C472="Тижневий",E472-D472&lt;&gt;6),AND(C472="Місячний",OR(YEAR(D472)&lt;&gt;'Налаштування'!$B$4,DAY(D472)&lt;&gt;1,E472&lt;&gt;DATE(YEAR(D472),MONTH(D472)+1,0)))),"Перевірте період",IF(COUNTIFS($B$7:$B$806,"="&amp;B472,$C$7:$C$806,C472,$D$7:$D$806,"&lt;="&amp;E472,$E$7:$E$806,"&gt;="&amp;D472)&gt;1,"Періоди перетинаються","Поля заповнені")))))))))))</x:f>
      </x:c>
      <x:c r="L472" s="11"/>
    </x:row>
    <x:row r="473" ht="40" customHeight="1">
      <x:c r="A473" s="11"/>
      <x:c r="B473" s="11"/>
      <x:c r="C473" s="11"/>
      <x:c r="D473" s="23"/>
      <x:c r="E473" s="23"/>
      <x:c r="F473" s="11"/>
      <x:c r="G473" s="11"/>
      <x:c r="H473" s="11"/>
      <x:c r="I473" s="11"/>
      <x:c r="J473" s="11"/>
      <x:c r="K473" s="12" t="str">
        <x:f>IF(COUNTA(A473:J473,L473)=0,"",IF(OR(OR(NOT(ISTEXT(A473)),LEN(TRIM(A473))=0),OR(NOT(ISTEXT(B473)),LEN(TRIM(B473))=0),OR(NOT(ISTEXT(F473)),LEN(TRIM(F473))=0),OR(NOT(ISTEXT(J473)),LEN(TRIM(J473))=0)),"Заповніть код, відділ, підсумок і роль",IF(OR(A473&lt;&gt;TRIM(A473),B473&lt;&gt;TRIM(B473),ISNUMBER(FIND("*",A473)),ISNUMBER(FIND("?",A473)),ISNUMBER(FIND("~",A473)),ISNUMBER(FIND("*",B473)),ISNUMBER(FIND("?",B473)),ISNUMBER(FIND("~",B473))),"Перевірте код і відділ",IF(COUNTIF($A$7:$A$806,"="&amp;A473)&gt;1,"Код повторюється",IF(COUNTIFS('Налаштування'!$I$7:$I$18,"="&amp;B473,'Налаштування'!$J$7:$J$18,"Готово")&lt;&gt;1,"Перевірте відділ",IF(NOT(OR(C473="Тижневий",C473="Місячний")),"Оберіть тип",IF(OR(NOT(ISNUMBER(D473)),NOT(ISNUMBER(E473))),"Вкажіть дати",IF(OR(OR(D473&lt;1,D473&gt;2958465,D473&lt;&gt;INT(D473)),OR(E473&lt;1,E473&gt;2958465,E473&lt;&gt;INT(E473)),D473&gt;E473),"Перевірте дати",IF(OR('Налаштування'!$C$4&lt;&gt;"Готово",E473&lt;DATE('Налаштування'!$B$4,1,1),D473&gt;DATE('Налаштування'!$B$4,12,31)),"Перевірте рік",IF(OR(AND(C473="Тижневий",E473-D473&lt;&gt;6),AND(C473="Місячний",OR(YEAR(D473)&lt;&gt;'Налаштування'!$B$4,DAY(D473)&lt;&gt;1,E473&lt;&gt;DATE(YEAR(D473),MONTH(D473)+1,0)))),"Перевірте період",IF(COUNTIFS($B$7:$B$806,"="&amp;B473,$C$7:$C$806,C473,$D$7:$D$806,"&lt;="&amp;E473,$E$7:$E$806,"&gt;="&amp;D473)&gt;1,"Періоди перетинаються","Поля заповнені")))))))))))</x:f>
      </x:c>
      <x:c r="L473" s="11"/>
    </x:row>
    <x:row r="474" ht="40" customHeight="1">
      <x:c r="A474" s="11"/>
      <x:c r="B474" s="11"/>
      <x:c r="C474" s="11"/>
      <x:c r="D474" s="23"/>
      <x:c r="E474" s="23"/>
      <x:c r="F474" s="11"/>
      <x:c r="G474" s="11"/>
      <x:c r="H474" s="11"/>
      <x:c r="I474" s="11"/>
      <x:c r="J474" s="11"/>
      <x:c r="K474" s="12" t="str">
        <x:f>IF(COUNTA(A474:J474,L474)=0,"",IF(OR(OR(NOT(ISTEXT(A474)),LEN(TRIM(A474))=0),OR(NOT(ISTEXT(B474)),LEN(TRIM(B474))=0),OR(NOT(ISTEXT(F474)),LEN(TRIM(F474))=0),OR(NOT(ISTEXT(J474)),LEN(TRIM(J474))=0)),"Заповніть код, відділ, підсумок і роль",IF(OR(A474&lt;&gt;TRIM(A474),B474&lt;&gt;TRIM(B474),ISNUMBER(FIND("*",A474)),ISNUMBER(FIND("?",A474)),ISNUMBER(FIND("~",A474)),ISNUMBER(FIND("*",B474)),ISNUMBER(FIND("?",B474)),ISNUMBER(FIND("~",B474))),"Перевірте код і відділ",IF(COUNTIF($A$7:$A$806,"="&amp;A474)&gt;1,"Код повторюється",IF(COUNTIFS('Налаштування'!$I$7:$I$18,"="&amp;B474,'Налаштування'!$J$7:$J$18,"Готово")&lt;&gt;1,"Перевірте відділ",IF(NOT(OR(C474="Тижневий",C474="Місячний")),"Оберіть тип",IF(OR(NOT(ISNUMBER(D474)),NOT(ISNUMBER(E474))),"Вкажіть дати",IF(OR(OR(D474&lt;1,D474&gt;2958465,D474&lt;&gt;INT(D474)),OR(E474&lt;1,E474&gt;2958465,E474&lt;&gt;INT(E474)),D474&gt;E474),"Перевірте дати",IF(OR('Налаштування'!$C$4&lt;&gt;"Готово",E474&lt;DATE('Налаштування'!$B$4,1,1),D474&gt;DATE('Налаштування'!$B$4,12,31)),"Перевірте рік",IF(OR(AND(C474="Тижневий",E474-D474&lt;&gt;6),AND(C474="Місячний",OR(YEAR(D474)&lt;&gt;'Налаштування'!$B$4,DAY(D474)&lt;&gt;1,E474&lt;&gt;DATE(YEAR(D474),MONTH(D474)+1,0)))),"Перевірте період",IF(COUNTIFS($B$7:$B$806,"="&amp;B474,$C$7:$C$806,C474,$D$7:$D$806,"&lt;="&amp;E474,$E$7:$E$806,"&gt;="&amp;D474)&gt;1,"Періоди перетинаються","Поля заповнені")))))))))))</x:f>
      </x:c>
      <x:c r="L474" s="11"/>
    </x:row>
    <x:row r="475" ht="40" customHeight="1">
      <x:c r="A475" s="11"/>
      <x:c r="B475" s="11"/>
      <x:c r="C475" s="11"/>
      <x:c r="D475" s="23"/>
      <x:c r="E475" s="23"/>
      <x:c r="F475" s="11"/>
      <x:c r="G475" s="11"/>
      <x:c r="H475" s="11"/>
      <x:c r="I475" s="11"/>
      <x:c r="J475" s="11"/>
      <x:c r="K475" s="12" t="str">
        <x:f>IF(COUNTA(A475:J475,L475)=0,"",IF(OR(OR(NOT(ISTEXT(A475)),LEN(TRIM(A475))=0),OR(NOT(ISTEXT(B475)),LEN(TRIM(B475))=0),OR(NOT(ISTEXT(F475)),LEN(TRIM(F475))=0),OR(NOT(ISTEXT(J475)),LEN(TRIM(J475))=0)),"Заповніть код, відділ, підсумок і роль",IF(OR(A475&lt;&gt;TRIM(A475),B475&lt;&gt;TRIM(B475),ISNUMBER(FIND("*",A475)),ISNUMBER(FIND("?",A475)),ISNUMBER(FIND("~",A475)),ISNUMBER(FIND("*",B475)),ISNUMBER(FIND("?",B475)),ISNUMBER(FIND("~",B475))),"Перевірте код і відділ",IF(COUNTIF($A$7:$A$806,"="&amp;A475)&gt;1,"Код повторюється",IF(COUNTIFS('Налаштування'!$I$7:$I$18,"="&amp;B475,'Налаштування'!$J$7:$J$18,"Готово")&lt;&gt;1,"Перевірте відділ",IF(NOT(OR(C475="Тижневий",C475="Місячний")),"Оберіть тип",IF(OR(NOT(ISNUMBER(D475)),NOT(ISNUMBER(E475))),"Вкажіть дати",IF(OR(OR(D475&lt;1,D475&gt;2958465,D475&lt;&gt;INT(D475)),OR(E475&lt;1,E475&gt;2958465,E475&lt;&gt;INT(E475)),D475&gt;E475),"Перевірте дати",IF(OR('Налаштування'!$C$4&lt;&gt;"Готово",E475&lt;DATE('Налаштування'!$B$4,1,1),D475&gt;DATE('Налаштування'!$B$4,12,31)),"Перевірте рік",IF(OR(AND(C475="Тижневий",E475-D475&lt;&gt;6),AND(C475="Місячний",OR(YEAR(D475)&lt;&gt;'Налаштування'!$B$4,DAY(D475)&lt;&gt;1,E475&lt;&gt;DATE(YEAR(D475),MONTH(D475)+1,0)))),"Перевірте період",IF(COUNTIFS($B$7:$B$806,"="&amp;B475,$C$7:$C$806,C475,$D$7:$D$806,"&lt;="&amp;E475,$E$7:$E$806,"&gt;="&amp;D475)&gt;1,"Періоди перетинаються","Поля заповнені")))))))))))</x:f>
      </x:c>
      <x:c r="L475" s="11"/>
    </x:row>
    <x:row r="476" ht="40" customHeight="1">
      <x:c r="A476" s="11"/>
      <x:c r="B476" s="11"/>
      <x:c r="C476" s="11"/>
      <x:c r="D476" s="23"/>
      <x:c r="E476" s="23"/>
      <x:c r="F476" s="11"/>
      <x:c r="G476" s="11"/>
      <x:c r="H476" s="11"/>
      <x:c r="I476" s="11"/>
      <x:c r="J476" s="11"/>
      <x:c r="K476" s="12" t="str">
        <x:f>IF(COUNTA(A476:J476,L476)=0,"",IF(OR(OR(NOT(ISTEXT(A476)),LEN(TRIM(A476))=0),OR(NOT(ISTEXT(B476)),LEN(TRIM(B476))=0),OR(NOT(ISTEXT(F476)),LEN(TRIM(F476))=0),OR(NOT(ISTEXT(J476)),LEN(TRIM(J476))=0)),"Заповніть код, відділ, підсумок і роль",IF(OR(A476&lt;&gt;TRIM(A476),B476&lt;&gt;TRIM(B476),ISNUMBER(FIND("*",A476)),ISNUMBER(FIND("?",A476)),ISNUMBER(FIND("~",A476)),ISNUMBER(FIND("*",B476)),ISNUMBER(FIND("?",B476)),ISNUMBER(FIND("~",B476))),"Перевірте код і відділ",IF(COUNTIF($A$7:$A$806,"="&amp;A476)&gt;1,"Код повторюється",IF(COUNTIFS('Налаштування'!$I$7:$I$18,"="&amp;B476,'Налаштування'!$J$7:$J$18,"Готово")&lt;&gt;1,"Перевірте відділ",IF(NOT(OR(C476="Тижневий",C476="Місячний")),"Оберіть тип",IF(OR(NOT(ISNUMBER(D476)),NOT(ISNUMBER(E476))),"Вкажіть дати",IF(OR(OR(D476&lt;1,D476&gt;2958465,D476&lt;&gt;INT(D476)),OR(E476&lt;1,E476&gt;2958465,E476&lt;&gt;INT(E476)),D476&gt;E476),"Перевірте дати",IF(OR('Налаштування'!$C$4&lt;&gt;"Готово",E476&lt;DATE('Налаштування'!$B$4,1,1),D476&gt;DATE('Налаштування'!$B$4,12,31)),"Перевірте рік",IF(OR(AND(C476="Тижневий",E476-D476&lt;&gt;6),AND(C476="Місячний",OR(YEAR(D476)&lt;&gt;'Налаштування'!$B$4,DAY(D476)&lt;&gt;1,E476&lt;&gt;DATE(YEAR(D476),MONTH(D476)+1,0)))),"Перевірте період",IF(COUNTIFS($B$7:$B$806,"="&amp;B476,$C$7:$C$806,C476,$D$7:$D$806,"&lt;="&amp;E476,$E$7:$E$806,"&gt;="&amp;D476)&gt;1,"Періоди перетинаються","Поля заповнені")))))))))))</x:f>
      </x:c>
      <x:c r="L476" s="11"/>
    </x:row>
    <x:row r="477" ht="40" customHeight="1">
      <x:c r="A477" s="11"/>
      <x:c r="B477" s="11"/>
      <x:c r="C477" s="11"/>
      <x:c r="D477" s="23"/>
      <x:c r="E477" s="23"/>
      <x:c r="F477" s="11"/>
      <x:c r="G477" s="11"/>
      <x:c r="H477" s="11"/>
      <x:c r="I477" s="11"/>
      <x:c r="J477" s="11"/>
      <x:c r="K477" s="12" t="str">
        <x:f>IF(COUNTA(A477:J477,L477)=0,"",IF(OR(OR(NOT(ISTEXT(A477)),LEN(TRIM(A477))=0),OR(NOT(ISTEXT(B477)),LEN(TRIM(B477))=0),OR(NOT(ISTEXT(F477)),LEN(TRIM(F477))=0),OR(NOT(ISTEXT(J477)),LEN(TRIM(J477))=0)),"Заповніть код, відділ, підсумок і роль",IF(OR(A477&lt;&gt;TRIM(A477),B477&lt;&gt;TRIM(B477),ISNUMBER(FIND("*",A477)),ISNUMBER(FIND("?",A477)),ISNUMBER(FIND("~",A477)),ISNUMBER(FIND("*",B477)),ISNUMBER(FIND("?",B477)),ISNUMBER(FIND("~",B477))),"Перевірте код і відділ",IF(COUNTIF($A$7:$A$806,"="&amp;A477)&gt;1,"Код повторюється",IF(COUNTIFS('Налаштування'!$I$7:$I$18,"="&amp;B477,'Налаштування'!$J$7:$J$18,"Готово")&lt;&gt;1,"Перевірте відділ",IF(NOT(OR(C477="Тижневий",C477="Місячний")),"Оберіть тип",IF(OR(NOT(ISNUMBER(D477)),NOT(ISNUMBER(E477))),"Вкажіть дати",IF(OR(OR(D477&lt;1,D477&gt;2958465,D477&lt;&gt;INT(D477)),OR(E477&lt;1,E477&gt;2958465,E477&lt;&gt;INT(E477)),D477&gt;E477),"Перевірте дати",IF(OR('Налаштування'!$C$4&lt;&gt;"Готово",E477&lt;DATE('Налаштування'!$B$4,1,1),D477&gt;DATE('Налаштування'!$B$4,12,31)),"Перевірте рік",IF(OR(AND(C477="Тижневий",E477-D477&lt;&gt;6),AND(C477="Місячний",OR(YEAR(D477)&lt;&gt;'Налаштування'!$B$4,DAY(D477)&lt;&gt;1,E477&lt;&gt;DATE(YEAR(D477),MONTH(D477)+1,0)))),"Перевірте період",IF(COUNTIFS($B$7:$B$806,"="&amp;B477,$C$7:$C$806,C477,$D$7:$D$806,"&lt;="&amp;E477,$E$7:$E$806,"&gt;="&amp;D477)&gt;1,"Періоди перетинаються","Поля заповнені")))))))))))</x:f>
      </x:c>
      <x:c r="L477" s="11"/>
    </x:row>
    <x:row r="478" ht="40" customHeight="1">
      <x:c r="A478" s="11"/>
      <x:c r="B478" s="11"/>
      <x:c r="C478" s="11"/>
      <x:c r="D478" s="23"/>
      <x:c r="E478" s="23"/>
      <x:c r="F478" s="11"/>
      <x:c r="G478" s="11"/>
      <x:c r="H478" s="11"/>
      <x:c r="I478" s="11"/>
      <x:c r="J478" s="11"/>
      <x:c r="K478" s="12" t="str">
        <x:f>IF(COUNTA(A478:J478,L478)=0,"",IF(OR(OR(NOT(ISTEXT(A478)),LEN(TRIM(A478))=0),OR(NOT(ISTEXT(B478)),LEN(TRIM(B478))=0),OR(NOT(ISTEXT(F478)),LEN(TRIM(F478))=0),OR(NOT(ISTEXT(J478)),LEN(TRIM(J478))=0)),"Заповніть код, відділ, підсумок і роль",IF(OR(A478&lt;&gt;TRIM(A478),B478&lt;&gt;TRIM(B478),ISNUMBER(FIND("*",A478)),ISNUMBER(FIND("?",A478)),ISNUMBER(FIND("~",A478)),ISNUMBER(FIND("*",B478)),ISNUMBER(FIND("?",B478)),ISNUMBER(FIND("~",B478))),"Перевірте код і відділ",IF(COUNTIF($A$7:$A$806,"="&amp;A478)&gt;1,"Код повторюється",IF(COUNTIFS('Налаштування'!$I$7:$I$18,"="&amp;B478,'Налаштування'!$J$7:$J$18,"Готово")&lt;&gt;1,"Перевірте відділ",IF(NOT(OR(C478="Тижневий",C478="Місячний")),"Оберіть тип",IF(OR(NOT(ISNUMBER(D478)),NOT(ISNUMBER(E478))),"Вкажіть дати",IF(OR(OR(D478&lt;1,D478&gt;2958465,D478&lt;&gt;INT(D478)),OR(E478&lt;1,E478&gt;2958465,E478&lt;&gt;INT(E478)),D478&gt;E478),"Перевірте дати",IF(OR('Налаштування'!$C$4&lt;&gt;"Готово",E478&lt;DATE('Налаштування'!$B$4,1,1),D478&gt;DATE('Налаштування'!$B$4,12,31)),"Перевірте рік",IF(OR(AND(C478="Тижневий",E478-D478&lt;&gt;6),AND(C478="Місячний",OR(YEAR(D478)&lt;&gt;'Налаштування'!$B$4,DAY(D478)&lt;&gt;1,E478&lt;&gt;DATE(YEAR(D478),MONTH(D478)+1,0)))),"Перевірте період",IF(COUNTIFS($B$7:$B$806,"="&amp;B478,$C$7:$C$806,C478,$D$7:$D$806,"&lt;="&amp;E478,$E$7:$E$806,"&gt;="&amp;D478)&gt;1,"Періоди перетинаються","Поля заповнені")))))))))))</x:f>
      </x:c>
      <x:c r="L478" s="11"/>
    </x:row>
    <x:row r="479" ht="40" customHeight="1">
      <x:c r="A479" s="11"/>
      <x:c r="B479" s="11"/>
      <x:c r="C479" s="11"/>
      <x:c r="D479" s="23"/>
      <x:c r="E479" s="23"/>
      <x:c r="F479" s="11"/>
      <x:c r="G479" s="11"/>
      <x:c r="H479" s="11"/>
      <x:c r="I479" s="11"/>
      <x:c r="J479" s="11"/>
      <x:c r="K479" s="12" t="str">
        <x:f>IF(COUNTA(A479:J479,L479)=0,"",IF(OR(OR(NOT(ISTEXT(A479)),LEN(TRIM(A479))=0),OR(NOT(ISTEXT(B479)),LEN(TRIM(B479))=0),OR(NOT(ISTEXT(F479)),LEN(TRIM(F479))=0),OR(NOT(ISTEXT(J479)),LEN(TRIM(J479))=0)),"Заповніть код, відділ, підсумок і роль",IF(OR(A479&lt;&gt;TRIM(A479),B479&lt;&gt;TRIM(B479),ISNUMBER(FIND("*",A479)),ISNUMBER(FIND("?",A479)),ISNUMBER(FIND("~",A479)),ISNUMBER(FIND("*",B479)),ISNUMBER(FIND("?",B479)),ISNUMBER(FIND("~",B479))),"Перевірте код і відділ",IF(COUNTIF($A$7:$A$806,"="&amp;A479)&gt;1,"Код повторюється",IF(COUNTIFS('Налаштування'!$I$7:$I$18,"="&amp;B479,'Налаштування'!$J$7:$J$18,"Готово")&lt;&gt;1,"Перевірте відділ",IF(NOT(OR(C479="Тижневий",C479="Місячний")),"Оберіть тип",IF(OR(NOT(ISNUMBER(D479)),NOT(ISNUMBER(E479))),"Вкажіть дати",IF(OR(OR(D479&lt;1,D479&gt;2958465,D479&lt;&gt;INT(D479)),OR(E479&lt;1,E479&gt;2958465,E479&lt;&gt;INT(E479)),D479&gt;E479),"Перевірте дати",IF(OR('Налаштування'!$C$4&lt;&gt;"Готово",E479&lt;DATE('Налаштування'!$B$4,1,1),D479&gt;DATE('Налаштування'!$B$4,12,31)),"Перевірте рік",IF(OR(AND(C479="Тижневий",E479-D479&lt;&gt;6),AND(C479="Місячний",OR(YEAR(D479)&lt;&gt;'Налаштування'!$B$4,DAY(D479)&lt;&gt;1,E479&lt;&gt;DATE(YEAR(D479),MONTH(D479)+1,0)))),"Перевірте період",IF(COUNTIFS($B$7:$B$806,"="&amp;B479,$C$7:$C$806,C479,$D$7:$D$806,"&lt;="&amp;E479,$E$7:$E$806,"&gt;="&amp;D479)&gt;1,"Періоди перетинаються","Поля заповнені")))))))))))</x:f>
      </x:c>
      <x:c r="L479" s="11"/>
    </x:row>
    <x:row r="480" ht="40" customHeight="1">
      <x:c r="A480" s="11"/>
      <x:c r="B480" s="11"/>
      <x:c r="C480" s="11"/>
      <x:c r="D480" s="23"/>
      <x:c r="E480" s="23"/>
      <x:c r="F480" s="11"/>
      <x:c r="G480" s="11"/>
      <x:c r="H480" s="11"/>
      <x:c r="I480" s="11"/>
      <x:c r="J480" s="11"/>
      <x:c r="K480" s="12" t="str">
        <x:f>IF(COUNTA(A480:J480,L480)=0,"",IF(OR(OR(NOT(ISTEXT(A480)),LEN(TRIM(A480))=0),OR(NOT(ISTEXT(B480)),LEN(TRIM(B480))=0),OR(NOT(ISTEXT(F480)),LEN(TRIM(F480))=0),OR(NOT(ISTEXT(J480)),LEN(TRIM(J480))=0)),"Заповніть код, відділ, підсумок і роль",IF(OR(A480&lt;&gt;TRIM(A480),B480&lt;&gt;TRIM(B480),ISNUMBER(FIND("*",A480)),ISNUMBER(FIND("?",A480)),ISNUMBER(FIND("~",A480)),ISNUMBER(FIND("*",B480)),ISNUMBER(FIND("?",B480)),ISNUMBER(FIND("~",B480))),"Перевірте код і відділ",IF(COUNTIF($A$7:$A$806,"="&amp;A480)&gt;1,"Код повторюється",IF(COUNTIFS('Налаштування'!$I$7:$I$18,"="&amp;B480,'Налаштування'!$J$7:$J$18,"Готово")&lt;&gt;1,"Перевірте відділ",IF(NOT(OR(C480="Тижневий",C480="Місячний")),"Оберіть тип",IF(OR(NOT(ISNUMBER(D480)),NOT(ISNUMBER(E480))),"Вкажіть дати",IF(OR(OR(D480&lt;1,D480&gt;2958465,D480&lt;&gt;INT(D480)),OR(E480&lt;1,E480&gt;2958465,E480&lt;&gt;INT(E480)),D480&gt;E480),"Перевірте дати",IF(OR('Налаштування'!$C$4&lt;&gt;"Готово",E480&lt;DATE('Налаштування'!$B$4,1,1),D480&gt;DATE('Налаштування'!$B$4,12,31)),"Перевірте рік",IF(OR(AND(C480="Тижневий",E480-D480&lt;&gt;6),AND(C480="Місячний",OR(YEAR(D480)&lt;&gt;'Налаштування'!$B$4,DAY(D480)&lt;&gt;1,E480&lt;&gt;DATE(YEAR(D480),MONTH(D480)+1,0)))),"Перевірте період",IF(COUNTIFS($B$7:$B$806,"="&amp;B480,$C$7:$C$806,C480,$D$7:$D$806,"&lt;="&amp;E480,$E$7:$E$806,"&gt;="&amp;D480)&gt;1,"Періоди перетинаються","Поля заповнені")))))))))))</x:f>
      </x:c>
      <x:c r="L480" s="11"/>
    </x:row>
    <x:row r="481" ht="40" customHeight="1">
      <x:c r="A481" s="11"/>
      <x:c r="B481" s="11"/>
      <x:c r="C481" s="11"/>
      <x:c r="D481" s="23"/>
      <x:c r="E481" s="23"/>
      <x:c r="F481" s="11"/>
      <x:c r="G481" s="11"/>
      <x:c r="H481" s="11"/>
      <x:c r="I481" s="11"/>
      <x:c r="J481" s="11"/>
      <x:c r="K481" s="12" t="str">
        <x:f>IF(COUNTA(A481:J481,L481)=0,"",IF(OR(OR(NOT(ISTEXT(A481)),LEN(TRIM(A481))=0),OR(NOT(ISTEXT(B481)),LEN(TRIM(B481))=0),OR(NOT(ISTEXT(F481)),LEN(TRIM(F481))=0),OR(NOT(ISTEXT(J481)),LEN(TRIM(J481))=0)),"Заповніть код, відділ, підсумок і роль",IF(OR(A481&lt;&gt;TRIM(A481),B481&lt;&gt;TRIM(B481),ISNUMBER(FIND("*",A481)),ISNUMBER(FIND("?",A481)),ISNUMBER(FIND("~",A481)),ISNUMBER(FIND("*",B481)),ISNUMBER(FIND("?",B481)),ISNUMBER(FIND("~",B481))),"Перевірте код і відділ",IF(COUNTIF($A$7:$A$806,"="&amp;A481)&gt;1,"Код повторюється",IF(COUNTIFS('Налаштування'!$I$7:$I$18,"="&amp;B481,'Налаштування'!$J$7:$J$18,"Готово")&lt;&gt;1,"Перевірте відділ",IF(NOT(OR(C481="Тижневий",C481="Місячний")),"Оберіть тип",IF(OR(NOT(ISNUMBER(D481)),NOT(ISNUMBER(E481))),"Вкажіть дати",IF(OR(OR(D481&lt;1,D481&gt;2958465,D481&lt;&gt;INT(D481)),OR(E481&lt;1,E481&gt;2958465,E481&lt;&gt;INT(E481)),D481&gt;E481),"Перевірте дати",IF(OR('Налаштування'!$C$4&lt;&gt;"Готово",E481&lt;DATE('Налаштування'!$B$4,1,1),D481&gt;DATE('Налаштування'!$B$4,12,31)),"Перевірте рік",IF(OR(AND(C481="Тижневий",E481-D481&lt;&gt;6),AND(C481="Місячний",OR(YEAR(D481)&lt;&gt;'Налаштування'!$B$4,DAY(D481)&lt;&gt;1,E481&lt;&gt;DATE(YEAR(D481),MONTH(D481)+1,0)))),"Перевірте період",IF(COUNTIFS($B$7:$B$806,"="&amp;B481,$C$7:$C$806,C481,$D$7:$D$806,"&lt;="&amp;E481,$E$7:$E$806,"&gt;="&amp;D481)&gt;1,"Періоди перетинаються","Поля заповнені")))))))))))</x:f>
      </x:c>
      <x:c r="L481" s="11"/>
    </x:row>
    <x:row r="482" ht="40" customHeight="1">
      <x:c r="A482" s="11"/>
      <x:c r="B482" s="11"/>
      <x:c r="C482" s="11"/>
      <x:c r="D482" s="23"/>
      <x:c r="E482" s="23"/>
      <x:c r="F482" s="11"/>
      <x:c r="G482" s="11"/>
      <x:c r="H482" s="11"/>
      <x:c r="I482" s="11"/>
      <x:c r="J482" s="11"/>
      <x:c r="K482" s="12" t="str">
        <x:f>IF(COUNTA(A482:J482,L482)=0,"",IF(OR(OR(NOT(ISTEXT(A482)),LEN(TRIM(A482))=0),OR(NOT(ISTEXT(B482)),LEN(TRIM(B482))=0),OR(NOT(ISTEXT(F482)),LEN(TRIM(F482))=0),OR(NOT(ISTEXT(J482)),LEN(TRIM(J482))=0)),"Заповніть код, відділ, підсумок і роль",IF(OR(A482&lt;&gt;TRIM(A482),B482&lt;&gt;TRIM(B482),ISNUMBER(FIND("*",A482)),ISNUMBER(FIND("?",A482)),ISNUMBER(FIND("~",A482)),ISNUMBER(FIND("*",B482)),ISNUMBER(FIND("?",B482)),ISNUMBER(FIND("~",B482))),"Перевірте код і відділ",IF(COUNTIF($A$7:$A$806,"="&amp;A482)&gt;1,"Код повторюється",IF(COUNTIFS('Налаштування'!$I$7:$I$18,"="&amp;B482,'Налаштування'!$J$7:$J$18,"Готово")&lt;&gt;1,"Перевірте відділ",IF(NOT(OR(C482="Тижневий",C482="Місячний")),"Оберіть тип",IF(OR(NOT(ISNUMBER(D482)),NOT(ISNUMBER(E482))),"Вкажіть дати",IF(OR(OR(D482&lt;1,D482&gt;2958465,D482&lt;&gt;INT(D482)),OR(E482&lt;1,E482&gt;2958465,E482&lt;&gt;INT(E482)),D482&gt;E482),"Перевірте дати",IF(OR('Налаштування'!$C$4&lt;&gt;"Готово",E482&lt;DATE('Налаштування'!$B$4,1,1),D482&gt;DATE('Налаштування'!$B$4,12,31)),"Перевірте рік",IF(OR(AND(C482="Тижневий",E482-D482&lt;&gt;6),AND(C482="Місячний",OR(YEAR(D482)&lt;&gt;'Налаштування'!$B$4,DAY(D482)&lt;&gt;1,E482&lt;&gt;DATE(YEAR(D482),MONTH(D482)+1,0)))),"Перевірте період",IF(COUNTIFS($B$7:$B$806,"="&amp;B482,$C$7:$C$806,C482,$D$7:$D$806,"&lt;="&amp;E482,$E$7:$E$806,"&gt;="&amp;D482)&gt;1,"Періоди перетинаються","Поля заповнені")))))))))))</x:f>
      </x:c>
      <x:c r="L482" s="11"/>
    </x:row>
    <x:row r="483" ht="40" customHeight="1">
      <x:c r="A483" s="11"/>
      <x:c r="B483" s="11"/>
      <x:c r="C483" s="11"/>
      <x:c r="D483" s="23"/>
      <x:c r="E483" s="23"/>
      <x:c r="F483" s="11"/>
      <x:c r="G483" s="11"/>
      <x:c r="H483" s="11"/>
      <x:c r="I483" s="11"/>
      <x:c r="J483" s="11"/>
      <x:c r="K483" s="12" t="str">
        <x:f>IF(COUNTA(A483:J483,L483)=0,"",IF(OR(OR(NOT(ISTEXT(A483)),LEN(TRIM(A483))=0),OR(NOT(ISTEXT(B483)),LEN(TRIM(B483))=0),OR(NOT(ISTEXT(F483)),LEN(TRIM(F483))=0),OR(NOT(ISTEXT(J483)),LEN(TRIM(J483))=0)),"Заповніть код, відділ, підсумок і роль",IF(OR(A483&lt;&gt;TRIM(A483),B483&lt;&gt;TRIM(B483),ISNUMBER(FIND("*",A483)),ISNUMBER(FIND("?",A483)),ISNUMBER(FIND("~",A483)),ISNUMBER(FIND("*",B483)),ISNUMBER(FIND("?",B483)),ISNUMBER(FIND("~",B483))),"Перевірте код і відділ",IF(COUNTIF($A$7:$A$806,"="&amp;A483)&gt;1,"Код повторюється",IF(COUNTIFS('Налаштування'!$I$7:$I$18,"="&amp;B483,'Налаштування'!$J$7:$J$18,"Готово")&lt;&gt;1,"Перевірте відділ",IF(NOT(OR(C483="Тижневий",C483="Місячний")),"Оберіть тип",IF(OR(NOT(ISNUMBER(D483)),NOT(ISNUMBER(E483))),"Вкажіть дати",IF(OR(OR(D483&lt;1,D483&gt;2958465,D483&lt;&gt;INT(D483)),OR(E483&lt;1,E483&gt;2958465,E483&lt;&gt;INT(E483)),D483&gt;E483),"Перевірте дати",IF(OR('Налаштування'!$C$4&lt;&gt;"Готово",E483&lt;DATE('Налаштування'!$B$4,1,1),D483&gt;DATE('Налаштування'!$B$4,12,31)),"Перевірте рік",IF(OR(AND(C483="Тижневий",E483-D483&lt;&gt;6),AND(C483="Місячний",OR(YEAR(D483)&lt;&gt;'Налаштування'!$B$4,DAY(D483)&lt;&gt;1,E483&lt;&gt;DATE(YEAR(D483),MONTH(D483)+1,0)))),"Перевірте період",IF(COUNTIFS($B$7:$B$806,"="&amp;B483,$C$7:$C$806,C483,$D$7:$D$806,"&lt;="&amp;E483,$E$7:$E$806,"&gt;="&amp;D483)&gt;1,"Періоди перетинаються","Поля заповнені")))))))))))</x:f>
      </x:c>
      <x:c r="L483" s="11"/>
    </x:row>
    <x:row r="484" ht="40" customHeight="1">
      <x:c r="A484" s="11"/>
      <x:c r="B484" s="11"/>
      <x:c r="C484" s="11"/>
      <x:c r="D484" s="23"/>
      <x:c r="E484" s="23"/>
      <x:c r="F484" s="11"/>
      <x:c r="G484" s="11"/>
      <x:c r="H484" s="11"/>
      <x:c r="I484" s="11"/>
      <x:c r="J484" s="11"/>
      <x:c r="K484" s="12" t="str">
        <x:f>IF(COUNTA(A484:J484,L484)=0,"",IF(OR(OR(NOT(ISTEXT(A484)),LEN(TRIM(A484))=0),OR(NOT(ISTEXT(B484)),LEN(TRIM(B484))=0),OR(NOT(ISTEXT(F484)),LEN(TRIM(F484))=0),OR(NOT(ISTEXT(J484)),LEN(TRIM(J484))=0)),"Заповніть код, відділ, підсумок і роль",IF(OR(A484&lt;&gt;TRIM(A484),B484&lt;&gt;TRIM(B484),ISNUMBER(FIND("*",A484)),ISNUMBER(FIND("?",A484)),ISNUMBER(FIND("~",A484)),ISNUMBER(FIND("*",B484)),ISNUMBER(FIND("?",B484)),ISNUMBER(FIND("~",B484))),"Перевірте код і відділ",IF(COUNTIF($A$7:$A$806,"="&amp;A484)&gt;1,"Код повторюється",IF(COUNTIFS('Налаштування'!$I$7:$I$18,"="&amp;B484,'Налаштування'!$J$7:$J$18,"Готово")&lt;&gt;1,"Перевірте відділ",IF(NOT(OR(C484="Тижневий",C484="Місячний")),"Оберіть тип",IF(OR(NOT(ISNUMBER(D484)),NOT(ISNUMBER(E484))),"Вкажіть дати",IF(OR(OR(D484&lt;1,D484&gt;2958465,D484&lt;&gt;INT(D484)),OR(E484&lt;1,E484&gt;2958465,E484&lt;&gt;INT(E484)),D484&gt;E484),"Перевірте дати",IF(OR('Налаштування'!$C$4&lt;&gt;"Готово",E484&lt;DATE('Налаштування'!$B$4,1,1),D484&gt;DATE('Налаштування'!$B$4,12,31)),"Перевірте рік",IF(OR(AND(C484="Тижневий",E484-D484&lt;&gt;6),AND(C484="Місячний",OR(YEAR(D484)&lt;&gt;'Налаштування'!$B$4,DAY(D484)&lt;&gt;1,E484&lt;&gt;DATE(YEAR(D484),MONTH(D484)+1,0)))),"Перевірте період",IF(COUNTIFS($B$7:$B$806,"="&amp;B484,$C$7:$C$806,C484,$D$7:$D$806,"&lt;="&amp;E484,$E$7:$E$806,"&gt;="&amp;D484)&gt;1,"Періоди перетинаються","Поля заповнені")))))))))))</x:f>
      </x:c>
      <x:c r="L484" s="11"/>
    </x:row>
    <x:row r="485" ht="40" customHeight="1">
      <x:c r="A485" s="11"/>
      <x:c r="B485" s="11"/>
      <x:c r="C485" s="11"/>
      <x:c r="D485" s="23"/>
      <x:c r="E485" s="23"/>
      <x:c r="F485" s="11"/>
      <x:c r="G485" s="11"/>
      <x:c r="H485" s="11"/>
      <x:c r="I485" s="11"/>
      <x:c r="J485" s="11"/>
      <x:c r="K485" s="12" t="str">
        <x:f>IF(COUNTA(A485:J485,L485)=0,"",IF(OR(OR(NOT(ISTEXT(A485)),LEN(TRIM(A485))=0),OR(NOT(ISTEXT(B485)),LEN(TRIM(B485))=0),OR(NOT(ISTEXT(F485)),LEN(TRIM(F485))=0),OR(NOT(ISTEXT(J485)),LEN(TRIM(J485))=0)),"Заповніть код, відділ, підсумок і роль",IF(OR(A485&lt;&gt;TRIM(A485),B485&lt;&gt;TRIM(B485),ISNUMBER(FIND("*",A485)),ISNUMBER(FIND("?",A485)),ISNUMBER(FIND("~",A485)),ISNUMBER(FIND("*",B485)),ISNUMBER(FIND("?",B485)),ISNUMBER(FIND("~",B485))),"Перевірте код і відділ",IF(COUNTIF($A$7:$A$806,"="&amp;A485)&gt;1,"Код повторюється",IF(COUNTIFS('Налаштування'!$I$7:$I$18,"="&amp;B485,'Налаштування'!$J$7:$J$18,"Готово")&lt;&gt;1,"Перевірте відділ",IF(NOT(OR(C485="Тижневий",C485="Місячний")),"Оберіть тип",IF(OR(NOT(ISNUMBER(D485)),NOT(ISNUMBER(E485))),"Вкажіть дати",IF(OR(OR(D485&lt;1,D485&gt;2958465,D485&lt;&gt;INT(D485)),OR(E485&lt;1,E485&gt;2958465,E485&lt;&gt;INT(E485)),D485&gt;E485),"Перевірте дати",IF(OR('Налаштування'!$C$4&lt;&gt;"Готово",E485&lt;DATE('Налаштування'!$B$4,1,1),D485&gt;DATE('Налаштування'!$B$4,12,31)),"Перевірте рік",IF(OR(AND(C485="Тижневий",E485-D485&lt;&gt;6),AND(C485="Місячний",OR(YEAR(D485)&lt;&gt;'Налаштування'!$B$4,DAY(D485)&lt;&gt;1,E485&lt;&gt;DATE(YEAR(D485),MONTH(D485)+1,0)))),"Перевірте період",IF(COUNTIFS($B$7:$B$806,"="&amp;B485,$C$7:$C$806,C485,$D$7:$D$806,"&lt;="&amp;E485,$E$7:$E$806,"&gt;="&amp;D485)&gt;1,"Періоди перетинаються","Поля заповнені")))))))))))</x:f>
      </x:c>
      <x:c r="L485" s="11"/>
    </x:row>
    <x:row r="486" ht="40" customHeight="1">
      <x:c r="A486" s="11"/>
      <x:c r="B486" s="11"/>
      <x:c r="C486" s="11"/>
      <x:c r="D486" s="23"/>
      <x:c r="E486" s="23"/>
      <x:c r="F486" s="11"/>
      <x:c r="G486" s="11"/>
      <x:c r="H486" s="11"/>
      <x:c r="I486" s="11"/>
      <x:c r="J486" s="11"/>
      <x:c r="K486" s="12" t="str">
        <x:f>IF(COUNTA(A486:J486,L486)=0,"",IF(OR(OR(NOT(ISTEXT(A486)),LEN(TRIM(A486))=0),OR(NOT(ISTEXT(B486)),LEN(TRIM(B486))=0),OR(NOT(ISTEXT(F486)),LEN(TRIM(F486))=0),OR(NOT(ISTEXT(J486)),LEN(TRIM(J486))=0)),"Заповніть код, відділ, підсумок і роль",IF(OR(A486&lt;&gt;TRIM(A486),B486&lt;&gt;TRIM(B486),ISNUMBER(FIND("*",A486)),ISNUMBER(FIND("?",A486)),ISNUMBER(FIND("~",A486)),ISNUMBER(FIND("*",B486)),ISNUMBER(FIND("?",B486)),ISNUMBER(FIND("~",B486))),"Перевірте код і відділ",IF(COUNTIF($A$7:$A$806,"="&amp;A486)&gt;1,"Код повторюється",IF(COUNTIFS('Налаштування'!$I$7:$I$18,"="&amp;B486,'Налаштування'!$J$7:$J$18,"Готово")&lt;&gt;1,"Перевірте відділ",IF(NOT(OR(C486="Тижневий",C486="Місячний")),"Оберіть тип",IF(OR(NOT(ISNUMBER(D486)),NOT(ISNUMBER(E486))),"Вкажіть дати",IF(OR(OR(D486&lt;1,D486&gt;2958465,D486&lt;&gt;INT(D486)),OR(E486&lt;1,E486&gt;2958465,E486&lt;&gt;INT(E486)),D486&gt;E486),"Перевірте дати",IF(OR('Налаштування'!$C$4&lt;&gt;"Готово",E486&lt;DATE('Налаштування'!$B$4,1,1),D486&gt;DATE('Налаштування'!$B$4,12,31)),"Перевірте рік",IF(OR(AND(C486="Тижневий",E486-D486&lt;&gt;6),AND(C486="Місячний",OR(YEAR(D486)&lt;&gt;'Налаштування'!$B$4,DAY(D486)&lt;&gt;1,E486&lt;&gt;DATE(YEAR(D486),MONTH(D486)+1,0)))),"Перевірте період",IF(COUNTIFS($B$7:$B$806,"="&amp;B486,$C$7:$C$806,C486,$D$7:$D$806,"&lt;="&amp;E486,$E$7:$E$806,"&gt;="&amp;D486)&gt;1,"Періоди перетинаються","Поля заповнені")))))))))))</x:f>
      </x:c>
      <x:c r="L486" s="11"/>
    </x:row>
    <x:row r="487" ht="40" customHeight="1">
      <x:c r="A487" s="11"/>
      <x:c r="B487" s="11"/>
      <x:c r="C487" s="11"/>
      <x:c r="D487" s="23"/>
      <x:c r="E487" s="23"/>
      <x:c r="F487" s="11"/>
      <x:c r="G487" s="11"/>
      <x:c r="H487" s="11"/>
      <x:c r="I487" s="11"/>
      <x:c r="J487" s="11"/>
      <x:c r="K487" s="12" t="str">
        <x:f>IF(COUNTA(A487:J487,L487)=0,"",IF(OR(OR(NOT(ISTEXT(A487)),LEN(TRIM(A487))=0),OR(NOT(ISTEXT(B487)),LEN(TRIM(B487))=0),OR(NOT(ISTEXT(F487)),LEN(TRIM(F487))=0),OR(NOT(ISTEXT(J487)),LEN(TRIM(J487))=0)),"Заповніть код, відділ, підсумок і роль",IF(OR(A487&lt;&gt;TRIM(A487),B487&lt;&gt;TRIM(B487),ISNUMBER(FIND("*",A487)),ISNUMBER(FIND("?",A487)),ISNUMBER(FIND("~",A487)),ISNUMBER(FIND("*",B487)),ISNUMBER(FIND("?",B487)),ISNUMBER(FIND("~",B487))),"Перевірте код і відділ",IF(COUNTIF($A$7:$A$806,"="&amp;A487)&gt;1,"Код повторюється",IF(COUNTIFS('Налаштування'!$I$7:$I$18,"="&amp;B487,'Налаштування'!$J$7:$J$18,"Готово")&lt;&gt;1,"Перевірте відділ",IF(NOT(OR(C487="Тижневий",C487="Місячний")),"Оберіть тип",IF(OR(NOT(ISNUMBER(D487)),NOT(ISNUMBER(E487))),"Вкажіть дати",IF(OR(OR(D487&lt;1,D487&gt;2958465,D487&lt;&gt;INT(D487)),OR(E487&lt;1,E487&gt;2958465,E487&lt;&gt;INT(E487)),D487&gt;E487),"Перевірте дати",IF(OR('Налаштування'!$C$4&lt;&gt;"Готово",E487&lt;DATE('Налаштування'!$B$4,1,1),D487&gt;DATE('Налаштування'!$B$4,12,31)),"Перевірте рік",IF(OR(AND(C487="Тижневий",E487-D487&lt;&gt;6),AND(C487="Місячний",OR(YEAR(D487)&lt;&gt;'Налаштування'!$B$4,DAY(D487)&lt;&gt;1,E487&lt;&gt;DATE(YEAR(D487),MONTH(D487)+1,0)))),"Перевірте період",IF(COUNTIFS($B$7:$B$806,"="&amp;B487,$C$7:$C$806,C487,$D$7:$D$806,"&lt;="&amp;E487,$E$7:$E$806,"&gt;="&amp;D487)&gt;1,"Періоди перетинаються","Поля заповнені")))))))))))</x:f>
      </x:c>
      <x:c r="L487" s="11"/>
    </x:row>
    <x:row r="488" ht="40" customHeight="1">
      <x:c r="A488" s="11"/>
      <x:c r="B488" s="11"/>
      <x:c r="C488" s="11"/>
      <x:c r="D488" s="23"/>
      <x:c r="E488" s="23"/>
      <x:c r="F488" s="11"/>
      <x:c r="G488" s="11"/>
      <x:c r="H488" s="11"/>
      <x:c r="I488" s="11"/>
      <x:c r="J488" s="11"/>
      <x:c r="K488" s="12" t="str">
        <x:f>IF(COUNTA(A488:J488,L488)=0,"",IF(OR(OR(NOT(ISTEXT(A488)),LEN(TRIM(A488))=0),OR(NOT(ISTEXT(B488)),LEN(TRIM(B488))=0),OR(NOT(ISTEXT(F488)),LEN(TRIM(F488))=0),OR(NOT(ISTEXT(J488)),LEN(TRIM(J488))=0)),"Заповніть код, відділ, підсумок і роль",IF(OR(A488&lt;&gt;TRIM(A488),B488&lt;&gt;TRIM(B488),ISNUMBER(FIND("*",A488)),ISNUMBER(FIND("?",A488)),ISNUMBER(FIND("~",A488)),ISNUMBER(FIND("*",B488)),ISNUMBER(FIND("?",B488)),ISNUMBER(FIND("~",B488))),"Перевірте код і відділ",IF(COUNTIF($A$7:$A$806,"="&amp;A488)&gt;1,"Код повторюється",IF(COUNTIFS('Налаштування'!$I$7:$I$18,"="&amp;B488,'Налаштування'!$J$7:$J$18,"Готово")&lt;&gt;1,"Перевірте відділ",IF(NOT(OR(C488="Тижневий",C488="Місячний")),"Оберіть тип",IF(OR(NOT(ISNUMBER(D488)),NOT(ISNUMBER(E488))),"Вкажіть дати",IF(OR(OR(D488&lt;1,D488&gt;2958465,D488&lt;&gt;INT(D488)),OR(E488&lt;1,E488&gt;2958465,E488&lt;&gt;INT(E488)),D488&gt;E488),"Перевірте дати",IF(OR('Налаштування'!$C$4&lt;&gt;"Готово",E488&lt;DATE('Налаштування'!$B$4,1,1),D488&gt;DATE('Налаштування'!$B$4,12,31)),"Перевірте рік",IF(OR(AND(C488="Тижневий",E488-D488&lt;&gt;6),AND(C488="Місячний",OR(YEAR(D488)&lt;&gt;'Налаштування'!$B$4,DAY(D488)&lt;&gt;1,E488&lt;&gt;DATE(YEAR(D488),MONTH(D488)+1,0)))),"Перевірте період",IF(COUNTIFS($B$7:$B$806,"="&amp;B488,$C$7:$C$806,C488,$D$7:$D$806,"&lt;="&amp;E488,$E$7:$E$806,"&gt;="&amp;D488)&gt;1,"Періоди перетинаються","Поля заповнені")))))))))))</x:f>
      </x:c>
      <x:c r="L488" s="11"/>
    </x:row>
    <x:row r="489" ht="40" customHeight="1">
      <x:c r="A489" s="11"/>
      <x:c r="B489" s="11"/>
      <x:c r="C489" s="11"/>
      <x:c r="D489" s="23"/>
      <x:c r="E489" s="23"/>
      <x:c r="F489" s="11"/>
      <x:c r="G489" s="11"/>
      <x:c r="H489" s="11"/>
      <x:c r="I489" s="11"/>
      <x:c r="J489" s="11"/>
      <x:c r="K489" s="12" t="str">
        <x:f>IF(COUNTA(A489:J489,L489)=0,"",IF(OR(OR(NOT(ISTEXT(A489)),LEN(TRIM(A489))=0),OR(NOT(ISTEXT(B489)),LEN(TRIM(B489))=0),OR(NOT(ISTEXT(F489)),LEN(TRIM(F489))=0),OR(NOT(ISTEXT(J489)),LEN(TRIM(J489))=0)),"Заповніть код, відділ, підсумок і роль",IF(OR(A489&lt;&gt;TRIM(A489),B489&lt;&gt;TRIM(B489),ISNUMBER(FIND("*",A489)),ISNUMBER(FIND("?",A489)),ISNUMBER(FIND("~",A489)),ISNUMBER(FIND("*",B489)),ISNUMBER(FIND("?",B489)),ISNUMBER(FIND("~",B489))),"Перевірте код і відділ",IF(COUNTIF($A$7:$A$806,"="&amp;A489)&gt;1,"Код повторюється",IF(COUNTIFS('Налаштування'!$I$7:$I$18,"="&amp;B489,'Налаштування'!$J$7:$J$18,"Готово")&lt;&gt;1,"Перевірте відділ",IF(NOT(OR(C489="Тижневий",C489="Місячний")),"Оберіть тип",IF(OR(NOT(ISNUMBER(D489)),NOT(ISNUMBER(E489))),"Вкажіть дати",IF(OR(OR(D489&lt;1,D489&gt;2958465,D489&lt;&gt;INT(D489)),OR(E489&lt;1,E489&gt;2958465,E489&lt;&gt;INT(E489)),D489&gt;E489),"Перевірте дати",IF(OR('Налаштування'!$C$4&lt;&gt;"Готово",E489&lt;DATE('Налаштування'!$B$4,1,1),D489&gt;DATE('Налаштування'!$B$4,12,31)),"Перевірте рік",IF(OR(AND(C489="Тижневий",E489-D489&lt;&gt;6),AND(C489="Місячний",OR(YEAR(D489)&lt;&gt;'Налаштування'!$B$4,DAY(D489)&lt;&gt;1,E489&lt;&gt;DATE(YEAR(D489),MONTH(D489)+1,0)))),"Перевірте період",IF(COUNTIFS($B$7:$B$806,"="&amp;B489,$C$7:$C$806,C489,$D$7:$D$806,"&lt;="&amp;E489,$E$7:$E$806,"&gt;="&amp;D489)&gt;1,"Періоди перетинаються","Поля заповнені")))))))))))</x:f>
      </x:c>
      <x:c r="L489" s="11"/>
    </x:row>
    <x:row r="490" ht="40" customHeight="1">
      <x:c r="A490" s="11"/>
      <x:c r="B490" s="11"/>
      <x:c r="C490" s="11"/>
      <x:c r="D490" s="23"/>
      <x:c r="E490" s="23"/>
      <x:c r="F490" s="11"/>
      <x:c r="G490" s="11"/>
      <x:c r="H490" s="11"/>
      <x:c r="I490" s="11"/>
      <x:c r="J490" s="11"/>
      <x:c r="K490" s="12" t="str">
        <x:f>IF(COUNTA(A490:J490,L490)=0,"",IF(OR(OR(NOT(ISTEXT(A490)),LEN(TRIM(A490))=0),OR(NOT(ISTEXT(B490)),LEN(TRIM(B490))=0),OR(NOT(ISTEXT(F490)),LEN(TRIM(F490))=0),OR(NOT(ISTEXT(J490)),LEN(TRIM(J490))=0)),"Заповніть код, відділ, підсумок і роль",IF(OR(A490&lt;&gt;TRIM(A490),B490&lt;&gt;TRIM(B490),ISNUMBER(FIND("*",A490)),ISNUMBER(FIND("?",A490)),ISNUMBER(FIND("~",A490)),ISNUMBER(FIND("*",B490)),ISNUMBER(FIND("?",B490)),ISNUMBER(FIND("~",B490))),"Перевірте код і відділ",IF(COUNTIF($A$7:$A$806,"="&amp;A490)&gt;1,"Код повторюється",IF(COUNTIFS('Налаштування'!$I$7:$I$18,"="&amp;B490,'Налаштування'!$J$7:$J$18,"Готово")&lt;&gt;1,"Перевірте відділ",IF(NOT(OR(C490="Тижневий",C490="Місячний")),"Оберіть тип",IF(OR(NOT(ISNUMBER(D490)),NOT(ISNUMBER(E490))),"Вкажіть дати",IF(OR(OR(D490&lt;1,D490&gt;2958465,D490&lt;&gt;INT(D490)),OR(E490&lt;1,E490&gt;2958465,E490&lt;&gt;INT(E490)),D490&gt;E490),"Перевірте дати",IF(OR('Налаштування'!$C$4&lt;&gt;"Готово",E490&lt;DATE('Налаштування'!$B$4,1,1),D490&gt;DATE('Налаштування'!$B$4,12,31)),"Перевірте рік",IF(OR(AND(C490="Тижневий",E490-D490&lt;&gt;6),AND(C490="Місячний",OR(YEAR(D490)&lt;&gt;'Налаштування'!$B$4,DAY(D490)&lt;&gt;1,E490&lt;&gt;DATE(YEAR(D490),MONTH(D490)+1,0)))),"Перевірте період",IF(COUNTIFS($B$7:$B$806,"="&amp;B490,$C$7:$C$806,C490,$D$7:$D$806,"&lt;="&amp;E490,$E$7:$E$806,"&gt;="&amp;D490)&gt;1,"Періоди перетинаються","Поля заповнені")))))))))))</x:f>
      </x:c>
      <x:c r="L490" s="11"/>
    </x:row>
    <x:row r="491" ht="40" customHeight="1">
      <x:c r="A491" s="11"/>
      <x:c r="B491" s="11"/>
      <x:c r="C491" s="11"/>
      <x:c r="D491" s="23"/>
      <x:c r="E491" s="23"/>
      <x:c r="F491" s="11"/>
      <x:c r="G491" s="11"/>
      <x:c r="H491" s="11"/>
      <x:c r="I491" s="11"/>
      <x:c r="J491" s="11"/>
      <x:c r="K491" s="12" t="str">
        <x:f>IF(COUNTA(A491:J491,L491)=0,"",IF(OR(OR(NOT(ISTEXT(A491)),LEN(TRIM(A491))=0),OR(NOT(ISTEXT(B491)),LEN(TRIM(B491))=0),OR(NOT(ISTEXT(F491)),LEN(TRIM(F491))=0),OR(NOT(ISTEXT(J491)),LEN(TRIM(J491))=0)),"Заповніть код, відділ, підсумок і роль",IF(OR(A491&lt;&gt;TRIM(A491),B491&lt;&gt;TRIM(B491),ISNUMBER(FIND("*",A491)),ISNUMBER(FIND("?",A491)),ISNUMBER(FIND("~",A491)),ISNUMBER(FIND("*",B491)),ISNUMBER(FIND("?",B491)),ISNUMBER(FIND("~",B491))),"Перевірте код і відділ",IF(COUNTIF($A$7:$A$806,"="&amp;A491)&gt;1,"Код повторюється",IF(COUNTIFS('Налаштування'!$I$7:$I$18,"="&amp;B491,'Налаштування'!$J$7:$J$18,"Готово")&lt;&gt;1,"Перевірте відділ",IF(NOT(OR(C491="Тижневий",C491="Місячний")),"Оберіть тип",IF(OR(NOT(ISNUMBER(D491)),NOT(ISNUMBER(E491))),"Вкажіть дати",IF(OR(OR(D491&lt;1,D491&gt;2958465,D491&lt;&gt;INT(D491)),OR(E491&lt;1,E491&gt;2958465,E491&lt;&gt;INT(E491)),D491&gt;E491),"Перевірте дати",IF(OR('Налаштування'!$C$4&lt;&gt;"Готово",E491&lt;DATE('Налаштування'!$B$4,1,1),D491&gt;DATE('Налаштування'!$B$4,12,31)),"Перевірте рік",IF(OR(AND(C491="Тижневий",E491-D491&lt;&gt;6),AND(C491="Місячний",OR(YEAR(D491)&lt;&gt;'Налаштування'!$B$4,DAY(D491)&lt;&gt;1,E491&lt;&gt;DATE(YEAR(D491),MONTH(D491)+1,0)))),"Перевірте період",IF(COUNTIFS($B$7:$B$806,"="&amp;B491,$C$7:$C$806,C491,$D$7:$D$806,"&lt;="&amp;E491,$E$7:$E$806,"&gt;="&amp;D491)&gt;1,"Періоди перетинаються","Поля заповнені")))))))))))</x:f>
      </x:c>
      <x:c r="L491" s="11"/>
    </x:row>
    <x:row r="492" ht="40" customHeight="1">
      <x:c r="A492" s="11"/>
      <x:c r="B492" s="11"/>
      <x:c r="C492" s="11"/>
      <x:c r="D492" s="23"/>
      <x:c r="E492" s="23"/>
      <x:c r="F492" s="11"/>
      <x:c r="G492" s="11"/>
      <x:c r="H492" s="11"/>
      <x:c r="I492" s="11"/>
      <x:c r="J492" s="11"/>
      <x:c r="K492" s="12" t="str">
        <x:f>IF(COUNTA(A492:J492,L492)=0,"",IF(OR(OR(NOT(ISTEXT(A492)),LEN(TRIM(A492))=0),OR(NOT(ISTEXT(B492)),LEN(TRIM(B492))=0),OR(NOT(ISTEXT(F492)),LEN(TRIM(F492))=0),OR(NOT(ISTEXT(J492)),LEN(TRIM(J492))=0)),"Заповніть код, відділ, підсумок і роль",IF(OR(A492&lt;&gt;TRIM(A492),B492&lt;&gt;TRIM(B492),ISNUMBER(FIND("*",A492)),ISNUMBER(FIND("?",A492)),ISNUMBER(FIND("~",A492)),ISNUMBER(FIND("*",B492)),ISNUMBER(FIND("?",B492)),ISNUMBER(FIND("~",B492))),"Перевірте код і відділ",IF(COUNTIF($A$7:$A$806,"="&amp;A492)&gt;1,"Код повторюється",IF(COUNTIFS('Налаштування'!$I$7:$I$18,"="&amp;B492,'Налаштування'!$J$7:$J$18,"Готово")&lt;&gt;1,"Перевірте відділ",IF(NOT(OR(C492="Тижневий",C492="Місячний")),"Оберіть тип",IF(OR(NOT(ISNUMBER(D492)),NOT(ISNUMBER(E492))),"Вкажіть дати",IF(OR(OR(D492&lt;1,D492&gt;2958465,D492&lt;&gt;INT(D492)),OR(E492&lt;1,E492&gt;2958465,E492&lt;&gt;INT(E492)),D492&gt;E492),"Перевірте дати",IF(OR('Налаштування'!$C$4&lt;&gt;"Готово",E492&lt;DATE('Налаштування'!$B$4,1,1),D492&gt;DATE('Налаштування'!$B$4,12,31)),"Перевірте рік",IF(OR(AND(C492="Тижневий",E492-D492&lt;&gt;6),AND(C492="Місячний",OR(YEAR(D492)&lt;&gt;'Налаштування'!$B$4,DAY(D492)&lt;&gt;1,E492&lt;&gt;DATE(YEAR(D492),MONTH(D492)+1,0)))),"Перевірте період",IF(COUNTIFS($B$7:$B$806,"="&amp;B492,$C$7:$C$806,C492,$D$7:$D$806,"&lt;="&amp;E492,$E$7:$E$806,"&gt;="&amp;D492)&gt;1,"Періоди перетинаються","Поля заповнені")))))))))))</x:f>
      </x:c>
      <x:c r="L492" s="11"/>
    </x:row>
    <x:row r="493" ht="40" customHeight="1">
      <x:c r="A493" s="11"/>
      <x:c r="B493" s="11"/>
      <x:c r="C493" s="11"/>
      <x:c r="D493" s="23"/>
      <x:c r="E493" s="23"/>
      <x:c r="F493" s="11"/>
      <x:c r="G493" s="11"/>
      <x:c r="H493" s="11"/>
      <x:c r="I493" s="11"/>
      <x:c r="J493" s="11"/>
      <x:c r="K493" s="12" t="str">
        <x:f>IF(COUNTA(A493:J493,L493)=0,"",IF(OR(OR(NOT(ISTEXT(A493)),LEN(TRIM(A493))=0),OR(NOT(ISTEXT(B493)),LEN(TRIM(B493))=0),OR(NOT(ISTEXT(F493)),LEN(TRIM(F493))=0),OR(NOT(ISTEXT(J493)),LEN(TRIM(J493))=0)),"Заповніть код, відділ, підсумок і роль",IF(OR(A493&lt;&gt;TRIM(A493),B493&lt;&gt;TRIM(B493),ISNUMBER(FIND("*",A493)),ISNUMBER(FIND("?",A493)),ISNUMBER(FIND("~",A493)),ISNUMBER(FIND("*",B493)),ISNUMBER(FIND("?",B493)),ISNUMBER(FIND("~",B493))),"Перевірте код і відділ",IF(COUNTIF($A$7:$A$806,"="&amp;A493)&gt;1,"Код повторюється",IF(COUNTIFS('Налаштування'!$I$7:$I$18,"="&amp;B493,'Налаштування'!$J$7:$J$18,"Готово")&lt;&gt;1,"Перевірте відділ",IF(NOT(OR(C493="Тижневий",C493="Місячний")),"Оберіть тип",IF(OR(NOT(ISNUMBER(D493)),NOT(ISNUMBER(E493))),"Вкажіть дати",IF(OR(OR(D493&lt;1,D493&gt;2958465,D493&lt;&gt;INT(D493)),OR(E493&lt;1,E493&gt;2958465,E493&lt;&gt;INT(E493)),D493&gt;E493),"Перевірте дати",IF(OR('Налаштування'!$C$4&lt;&gt;"Готово",E493&lt;DATE('Налаштування'!$B$4,1,1),D493&gt;DATE('Налаштування'!$B$4,12,31)),"Перевірте рік",IF(OR(AND(C493="Тижневий",E493-D493&lt;&gt;6),AND(C493="Місячний",OR(YEAR(D493)&lt;&gt;'Налаштування'!$B$4,DAY(D493)&lt;&gt;1,E493&lt;&gt;DATE(YEAR(D493),MONTH(D493)+1,0)))),"Перевірте період",IF(COUNTIFS($B$7:$B$806,"="&amp;B493,$C$7:$C$806,C493,$D$7:$D$806,"&lt;="&amp;E493,$E$7:$E$806,"&gt;="&amp;D493)&gt;1,"Періоди перетинаються","Поля заповнені")))))))))))</x:f>
      </x:c>
      <x:c r="L493" s="11"/>
    </x:row>
    <x:row r="494" ht="40" customHeight="1">
      <x:c r="A494" s="11"/>
      <x:c r="B494" s="11"/>
      <x:c r="C494" s="11"/>
      <x:c r="D494" s="23"/>
      <x:c r="E494" s="23"/>
      <x:c r="F494" s="11"/>
      <x:c r="G494" s="11"/>
      <x:c r="H494" s="11"/>
      <x:c r="I494" s="11"/>
      <x:c r="J494" s="11"/>
      <x:c r="K494" s="12" t="str">
        <x:f>IF(COUNTA(A494:J494,L494)=0,"",IF(OR(OR(NOT(ISTEXT(A494)),LEN(TRIM(A494))=0),OR(NOT(ISTEXT(B494)),LEN(TRIM(B494))=0),OR(NOT(ISTEXT(F494)),LEN(TRIM(F494))=0),OR(NOT(ISTEXT(J494)),LEN(TRIM(J494))=0)),"Заповніть код, відділ, підсумок і роль",IF(OR(A494&lt;&gt;TRIM(A494),B494&lt;&gt;TRIM(B494),ISNUMBER(FIND("*",A494)),ISNUMBER(FIND("?",A494)),ISNUMBER(FIND("~",A494)),ISNUMBER(FIND("*",B494)),ISNUMBER(FIND("?",B494)),ISNUMBER(FIND("~",B494))),"Перевірте код і відділ",IF(COUNTIF($A$7:$A$806,"="&amp;A494)&gt;1,"Код повторюється",IF(COUNTIFS('Налаштування'!$I$7:$I$18,"="&amp;B494,'Налаштування'!$J$7:$J$18,"Готово")&lt;&gt;1,"Перевірте відділ",IF(NOT(OR(C494="Тижневий",C494="Місячний")),"Оберіть тип",IF(OR(NOT(ISNUMBER(D494)),NOT(ISNUMBER(E494))),"Вкажіть дати",IF(OR(OR(D494&lt;1,D494&gt;2958465,D494&lt;&gt;INT(D494)),OR(E494&lt;1,E494&gt;2958465,E494&lt;&gt;INT(E494)),D494&gt;E494),"Перевірте дати",IF(OR('Налаштування'!$C$4&lt;&gt;"Готово",E494&lt;DATE('Налаштування'!$B$4,1,1),D494&gt;DATE('Налаштування'!$B$4,12,31)),"Перевірте рік",IF(OR(AND(C494="Тижневий",E494-D494&lt;&gt;6),AND(C494="Місячний",OR(YEAR(D494)&lt;&gt;'Налаштування'!$B$4,DAY(D494)&lt;&gt;1,E494&lt;&gt;DATE(YEAR(D494),MONTH(D494)+1,0)))),"Перевірте період",IF(COUNTIFS($B$7:$B$806,"="&amp;B494,$C$7:$C$806,C494,$D$7:$D$806,"&lt;="&amp;E494,$E$7:$E$806,"&gt;="&amp;D494)&gt;1,"Періоди перетинаються","Поля заповнені")))))))))))</x:f>
      </x:c>
      <x:c r="L494" s="11"/>
    </x:row>
    <x:row r="495" ht="40" customHeight="1">
      <x:c r="A495" s="11"/>
      <x:c r="B495" s="11"/>
      <x:c r="C495" s="11"/>
      <x:c r="D495" s="23"/>
      <x:c r="E495" s="23"/>
      <x:c r="F495" s="11"/>
      <x:c r="G495" s="11"/>
      <x:c r="H495" s="11"/>
      <x:c r="I495" s="11"/>
      <x:c r="J495" s="11"/>
      <x:c r="K495" s="12" t="str">
        <x:f>IF(COUNTA(A495:J495,L495)=0,"",IF(OR(OR(NOT(ISTEXT(A495)),LEN(TRIM(A495))=0),OR(NOT(ISTEXT(B495)),LEN(TRIM(B495))=0),OR(NOT(ISTEXT(F495)),LEN(TRIM(F495))=0),OR(NOT(ISTEXT(J495)),LEN(TRIM(J495))=0)),"Заповніть код, відділ, підсумок і роль",IF(OR(A495&lt;&gt;TRIM(A495),B495&lt;&gt;TRIM(B495),ISNUMBER(FIND("*",A495)),ISNUMBER(FIND("?",A495)),ISNUMBER(FIND("~",A495)),ISNUMBER(FIND("*",B495)),ISNUMBER(FIND("?",B495)),ISNUMBER(FIND("~",B495))),"Перевірте код і відділ",IF(COUNTIF($A$7:$A$806,"="&amp;A495)&gt;1,"Код повторюється",IF(COUNTIFS('Налаштування'!$I$7:$I$18,"="&amp;B495,'Налаштування'!$J$7:$J$18,"Готово")&lt;&gt;1,"Перевірте відділ",IF(NOT(OR(C495="Тижневий",C495="Місячний")),"Оберіть тип",IF(OR(NOT(ISNUMBER(D495)),NOT(ISNUMBER(E495))),"Вкажіть дати",IF(OR(OR(D495&lt;1,D495&gt;2958465,D495&lt;&gt;INT(D495)),OR(E495&lt;1,E495&gt;2958465,E495&lt;&gt;INT(E495)),D495&gt;E495),"Перевірте дати",IF(OR('Налаштування'!$C$4&lt;&gt;"Готово",E495&lt;DATE('Налаштування'!$B$4,1,1),D495&gt;DATE('Налаштування'!$B$4,12,31)),"Перевірте рік",IF(OR(AND(C495="Тижневий",E495-D495&lt;&gt;6),AND(C495="Місячний",OR(YEAR(D495)&lt;&gt;'Налаштування'!$B$4,DAY(D495)&lt;&gt;1,E495&lt;&gt;DATE(YEAR(D495),MONTH(D495)+1,0)))),"Перевірте період",IF(COUNTIFS($B$7:$B$806,"="&amp;B495,$C$7:$C$806,C495,$D$7:$D$806,"&lt;="&amp;E495,$E$7:$E$806,"&gt;="&amp;D495)&gt;1,"Періоди перетинаються","Поля заповнені")))))))))))</x:f>
      </x:c>
      <x:c r="L495" s="11"/>
    </x:row>
    <x:row r="496" ht="40" customHeight="1">
      <x:c r="A496" s="11"/>
      <x:c r="B496" s="11"/>
      <x:c r="C496" s="11"/>
      <x:c r="D496" s="23"/>
      <x:c r="E496" s="23"/>
      <x:c r="F496" s="11"/>
      <x:c r="G496" s="11"/>
      <x:c r="H496" s="11"/>
      <x:c r="I496" s="11"/>
      <x:c r="J496" s="11"/>
      <x:c r="K496" s="12" t="str">
        <x:f>IF(COUNTA(A496:J496,L496)=0,"",IF(OR(OR(NOT(ISTEXT(A496)),LEN(TRIM(A496))=0),OR(NOT(ISTEXT(B496)),LEN(TRIM(B496))=0),OR(NOT(ISTEXT(F496)),LEN(TRIM(F496))=0),OR(NOT(ISTEXT(J496)),LEN(TRIM(J496))=0)),"Заповніть код, відділ, підсумок і роль",IF(OR(A496&lt;&gt;TRIM(A496),B496&lt;&gt;TRIM(B496),ISNUMBER(FIND("*",A496)),ISNUMBER(FIND("?",A496)),ISNUMBER(FIND("~",A496)),ISNUMBER(FIND("*",B496)),ISNUMBER(FIND("?",B496)),ISNUMBER(FIND("~",B496))),"Перевірте код і відділ",IF(COUNTIF($A$7:$A$806,"="&amp;A496)&gt;1,"Код повторюється",IF(COUNTIFS('Налаштування'!$I$7:$I$18,"="&amp;B496,'Налаштування'!$J$7:$J$18,"Готово")&lt;&gt;1,"Перевірте відділ",IF(NOT(OR(C496="Тижневий",C496="Місячний")),"Оберіть тип",IF(OR(NOT(ISNUMBER(D496)),NOT(ISNUMBER(E496))),"Вкажіть дати",IF(OR(OR(D496&lt;1,D496&gt;2958465,D496&lt;&gt;INT(D496)),OR(E496&lt;1,E496&gt;2958465,E496&lt;&gt;INT(E496)),D496&gt;E496),"Перевірте дати",IF(OR('Налаштування'!$C$4&lt;&gt;"Готово",E496&lt;DATE('Налаштування'!$B$4,1,1),D496&gt;DATE('Налаштування'!$B$4,12,31)),"Перевірте рік",IF(OR(AND(C496="Тижневий",E496-D496&lt;&gt;6),AND(C496="Місячний",OR(YEAR(D496)&lt;&gt;'Налаштування'!$B$4,DAY(D496)&lt;&gt;1,E496&lt;&gt;DATE(YEAR(D496),MONTH(D496)+1,0)))),"Перевірте період",IF(COUNTIFS($B$7:$B$806,"="&amp;B496,$C$7:$C$806,C496,$D$7:$D$806,"&lt;="&amp;E496,$E$7:$E$806,"&gt;="&amp;D496)&gt;1,"Періоди перетинаються","Поля заповнені")))))))))))</x:f>
      </x:c>
      <x:c r="L496" s="11"/>
    </x:row>
    <x:row r="497" ht="40" customHeight="1">
      <x:c r="A497" s="11"/>
      <x:c r="B497" s="11"/>
      <x:c r="C497" s="11"/>
      <x:c r="D497" s="23"/>
      <x:c r="E497" s="23"/>
      <x:c r="F497" s="11"/>
      <x:c r="G497" s="11"/>
      <x:c r="H497" s="11"/>
      <x:c r="I497" s="11"/>
      <x:c r="J497" s="11"/>
      <x:c r="K497" s="12" t="str">
        <x:f>IF(COUNTA(A497:J497,L497)=0,"",IF(OR(OR(NOT(ISTEXT(A497)),LEN(TRIM(A497))=0),OR(NOT(ISTEXT(B497)),LEN(TRIM(B497))=0),OR(NOT(ISTEXT(F497)),LEN(TRIM(F497))=0),OR(NOT(ISTEXT(J497)),LEN(TRIM(J497))=0)),"Заповніть код, відділ, підсумок і роль",IF(OR(A497&lt;&gt;TRIM(A497),B497&lt;&gt;TRIM(B497),ISNUMBER(FIND("*",A497)),ISNUMBER(FIND("?",A497)),ISNUMBER(FIND("~",A497)),ISNUMBER(FIND("*",B497)),ISNUMBER(FIND("?",B497)),ISNUMBER(FIND("~",B497))),"Перевірте код і відділ",IF(COUNTIF($A$7:$A$806,"="&amp;A497)&gt;1,"Код повторюється",IF(COUNTIFS('Налаштування'!$I$7:$I$18,"="&amp;B497,'Налаштування'!$J$7:$J$18,"Готово")&lt;&gt;1,"Перевірте відділ",IF(NOT(OR(C497="Тижневий",C497="Місячний")),"Оберіть тип",IF(OR(NOT(ISNUMBER(D497)),NOT(ISNUMBER(E497))),"Вкажіть дати",IF(OR(OR(D497&lt;1,D497&gt;2958465,D497&lt;&gt;INT(D497)),OR(E497&lt;1,E497&gt;2958465,E497&lt;&gt;INT(E497)),D497&gt;E497),"Перевірте дати",IF(OR('Налаштування'!$C$4&lt;&gt;"Готово",E497&lt;DATE('Налаштування'!$B$4,1,1),D497&gt;DATE('Налаштування'!$B$4,12,31)),"Перевірте рік",IF(OR(AND(C497="Тижневий",E497-D497&lt;&gt;6),AND(C497="Місячний",OR(YEAR(D497)&lt;&gt;'Налаштування'!$B$4,DAY(D497)&lt;&gt;1,E497&lt;&gt;DATE(YEAR(D497),MONTH(D497)+1,0)))),"Перевірте період",IF(COUNTIFS($B$7:$B$806,"="&amp;B497,$C$7:$C$806,C497,$D$7:$D$806,"&lt;="&amp;E497,$E$7:$E$806,"&gt;="&amp;D497)&gt;1,"Періоди перетинаються","Поля заповнені")))))))))))</x:f>
      </x:c>
      <x:c r="L497" s="11"/>
    </x:row>
    <x:row r="498" ht="40" customHeight="1">
      <x:c r="A498" s="11"/>
      <x:c r="B498" s="11"/>
      <x:c r="C498" s="11"/>
      <x:c r="D498" s="23"/>
      <x:c r="E498" s="23"/>
      <x:c r="F498" s="11"/>
      <x:c r="G498" s="11"/>
      <x:c r="H498" s="11"/>
      <x:c r="I498" s="11"/>
      <x:c r="J498" s="11"/>
      <x:c r="K498" s="12" t="str">
        <x:f>IF(COUNTA(A498:J498,L498)=0,"",IF(OR(OR(NOT(ISTEXT(A498)),LEN(TRIM(A498))=0),OR(NOT(ISTEXT(B498)),LEN(TRIM(B498))=0),OR(NOT(ISTEXT(F498)),LEN(TRIM(F498))=0),OR(NOT(ISTEXT(J498)),LEN(TRIM(J498))=0)),"Заповніть код, відділ, підсумок і роль",IF(OR(A498&lt;&gt;TRIM(A498),B498&lt;&gt;TRIM(B498),ISNUMBER(FIND("*",A498)),ISNUMBER(FIND("?",A498)),ISNUMBER(FIND("~",A498)),ISNUMBER(FIND("*",B498)),ISNUMBER(FIND("?",B498)),ISNUMBER(FIND("~",B498))),"Перевірте код і відділ",IF(COUNTIF($A$7:$A$806,"="&amp;A498)&gt;1,"Код повторюється",IF(COUNTIFS('Налаштування'!$I$7:$I$18,"="&amp;B498,'Налаштування'!$J$7:$J$18,"Готово")&lt;&gt;1,"Перевірте відділ",IF(NOT(OR(C498="Тижневий",C498="Місячний")),"Оберіть тип",IF(OR(NOT(ISNUMBER(D498)),NOT(ISNUMBER(E498))),"Вкажіть дати",IF(OR(OR(D498&lt;1,D498&gt;2958465,D498&lt;&gt;INT(D498)),OR(E498&lt;1,E498&gt;2958465,E498&lt;&gt;INT(E498)),D498&gt;E498),"Перевірте дати",IF(OR('Налаштування'!$C$4&lt;&gt;"Готово",E498&lt;DATE('Налаштування'!$B$4,1,1),D498&gt;DATE('Налаштування'!$B$4,12,31)),"Перевірте рік",IF(OR(AND(C498="Тижневий",E498-D498&lt;&gt;6),AND(C498="Місячний",OR(YEAR(D498)&lt;&gt;'Налаштування'!$B$4,DAY(D498)&lt;&gt;1,E498&lt;&gt;DATE(YEAR(D498),MONTH(D498)+1,0)))),"Перевірте період",IF(COUNTIFS($B$7:$B$806,"="&amp;B498,$C$7:$C$806,C498,$D$7:$D$806,"&lt;="&amp;E498,$E$7:$E$806,"&gt;="&amp;D498)&gt;1,"Періоди перетинаються","Поля заповнені")))))))))))</x:f>
      </x:c>
      <x:c r="L498" s="11"/>
    </x:row>
    <x:row r="499" ht="40" customHeight="1">
      <x:c r="A499" s="11"/>
      <x:c r="B499" s="11"/>
      <x:c r="C499" s="11"/>
      <x:c r="D499" s="23"/>
      <x:c r="E499" s="23"/>
      <x:c r="F499" s="11"/>
      <x:c r="G499" s="11"/>
      <x:c r="H499" s="11"/>
      <x:c r="I499" s="11"/>
      <x:c r="J499" s="11"/>
      <x:c r="K499" s="12" t="str">
        <x:f>IF(COUNTA(A499:J499,L499)=0,"",IF(OR(OR(NOT(ISTEXT(A499)),LEN(TRIM(A499))=0),OR(NOT(ISTEXT(B499)),LEN(TRIM(B499))=0),OR(NOT(ISTEXT(F499)),LEN(TRIM(F499))=0),OR(NOT(ISTEXT(J499)),LEN(TRIM(J499))=0)),"Заповніть код, відділ, підсумок і роль",IF(OR(A499&lt;&gt;TRIM(A499),B499&lt;&gt;TRIM(B499),ISNUMBER(FIND("*",A499)),ISNUMBER(FIND("?",A499)),ISNUMBER(FIND("~",A499)),ISNUMBER(FIND("*",B499)),ISNUMBER(FIND("?",B499)),ISNUMBER(FIND("~",B499))),"Перевірте код і відділ",IF(COUNTIF($A$7:$A$806,"="&amp;A499)&gt;1,"Код повторюється",IF(COUNTIFS('Налаштування'!$I$7:$I$18,"="&amp;B499,'Налаштування'!$J$7:$J$18,"Готово")&lt;&gt;1,"Перевірте відділ",IF(NOT(OR(C499="Тижневий",C499="Місячний")),"Оберіть тип",IF(OR(NOT(ISNUMBER(D499)),NOT(ISNUMBER(E499))),"Вкажіть дати",IF(OR(OR(D499&lt;1,D499&gt;2958465,D499&lt;&gt;INT(D499)),OR(E499&lt;1,E499&gt;2958465,E499&lt;&gt;INT(E499)),D499&gt;E499),"Перевірте дати",IF(OR('Налаштування'!$C$4&lt;&gt;"Готово",E499&lt;DATE('Налаштування'!$B$4,1,1),D499&gt;DATE('Налаштування'!$B$4,12,31)),"Перевірте рік",IF(OR(AND(C499="Тижневий",E499-D499&lt;&gt;6),AND(C499="Місячний",OR(YEAR(D499)&lt;&gt;'Налаштування'!$B$4,DAY(D499)&lt;&gt;1,E499&lt;&gt;DATE(YEAR(D499),MONTH(D499)+1,0)))),"Перевірте період",IF(COUNTIFS($B$7:$B$806,"="&amp;B499,$C$7:$C$806,C499,$D$7:$D$806,"&lt;="&amp;E499,$E$7:$E$806,"&gt;="&amp;D499)&gt;1,"Періоди перетинаються","Поля заповнені")))))))))))</x:f>
      </x:c>
      <x:c r="L499" s="11"/>
    </x:row>
    <x:row r="500" ht="40" customHeight="1">
      <x:c r="A500" s="11"/>
      <x:c r="B500" s="11"/>
      <x:c r="C500" s="11"/>
      <x:c r="D500" s="23"/>
      <x:c r="E500" s="23"/>
      <x:c r="F500" s="11"/>
      <x:c r="G500" s="11"/>
      <x:c r="H500" s="11"/>
      <x:c r="I500" s="11"/>
      <x:c r="J500" s="11"/>
      <x:c r="K500" s="12" t="str">
        <x:f>IF(COUNTA(A500:J500,L500)=0,"",IF(OR(OR(NOT(ISTEXT(A500)),LEN(TRIM(A500))=0),OR(NOT(ISTEXT(B500)),LEN(TRIM(B500))=0),OR(NOT(ISTEXT(F500)),LEN(TRIM(F500))=0),OR(NOT(ISTEXT(J500)),LEN(TRIM(J500))=0)),"Заповніть код, відділ, підсумок і роль",IF(OR(A500&lt;&gt;TRIM(A500),B500&lt;&gt;TRIM(B500),ISNUMBER(FIND("*",A500)),ISNUMBER(FIND("?",A500)),ISNUMBER(FIND("~",A500)),ISNUMBER(FIND("*",B500)),ISNUMBER(FIND("?",B500)),ISNUMBER(FIND("~",B500))),"Перевірте код і відділ",IF(COUNTIF($A$7:$A$806,"="&amp;A500)&gt;1,"Код повторюється",IF(COUNTIFS('Налаштування'!$I$7:$I$18,"="&amp;B500,'Налаштування'!$J$7:$J$18,"Готово")&lt;&gt;1,"Перевірте відділ",IF(NOT(OR(C500="Тижневий",C500="Місячний")),"Оберіть тип",IF(OR(NOT(ISNUMBER(D500)),NOT(ISNUMBER(E500))),"Вкажіть дати",IF(OR(OR(D500&lt;1,D500&gt;2958465,D500&lt;&gt;INT(D500)),OR(E500&lt;1,E500&gt;2958465,E500&lt;&gt;INT(E500)),D500&gt;E500),"Перевірте дати",IF(OR('Налаштування'!$C$4&lt;&gt;"Готово",E500&lt;DATE('Налаштування'!$B$4,1,1),D500&gt;DATE('Налаштування'!$B$4,12,31)),"Перевірте рік",IF(OR(AND(C500="Тижневий",E500-D500&lt;&gt;6),AND(C500="Місячний",OR(YEAR(D500)&lt;&gt;'Налаштування'!$B$4,DAY(D500)&lt;&gt;1,E500&lt;&gt;DATE(YEAR(D500),MONTH(D500)+1,0)))),"Перевірте період",IF(COUNTIFS($B$7:$B$806,"="&amp;B500,$C$7:$C$806,C500,$D$7:$D$806,"&lt;="&amp;E500,$E$7:$E$806,"&gt;="&amp;D500)&gt;1,"Періоди перетинаються","Поля заповнені")))))))))))</x:f>
      </x:c>
      <x:c r="L500" s="11"/>
    </x:row>
    <x:row r="501" ht="40" customHeight="1">
      <x:c r="A501" s="11"/>
      <x:c r="B501" s="11"/>
      <x:c r="C501" s="11"/>
      <x:c r="D501" s="23"/>
      <x:c r="E501" s="23"/>
      <x:c r="F501" s="11"/>
      <x:c r="G501" s="11"/>
      <x:c r="H501" s="11"/>
      <x:c r="I501" s="11"/>
      <x:c r="J501" s="11"/>
      <x:c r="K501" s="12" t="str">
        <x:f>IF(COUNTA(A501:J501,L501)=0,"",IF(OR(OR(NOT(ISTEXT(A501)),LEN(TRIM(A501))=0),OR(NOT(ISTEXT(B501)),LEN(TRIM(B501))=0),OR(NOT(ISTEXT(F501)),LEN(TRIM(F501))=0),OR(NOT(ISTEXT(J501)),LEN(TRIM(J501))=0)),"Заповніть код, відділ, підсумок і роль",IF(OR(A501&lt;&gt;TRIM(A501),B501&lt;&gt;TRIM(B501),ISNUMBER(FIND("*",A501)),ISNUMBER(FIND("?",A501)),ISNUMBER(FIND("~",A501)),ISNUMBER(FIND("*",B501)),ISNUMBER(FIND("?",B501)),ISNUMBER(FIND("~",B501))),"Перевірте код і відділ",IF(COUNTIF($A$7:$A$806,"="&amp;A501)&gt;1,"Код повторюється",IF(COUNTIFS('Налаштування'!$I$7:$I$18,"="&amp;B501,'Налаштування'!$J$7:$J$18,"Готово")&lt;&gt;1,"Перевірте відділ",IF(NOT(OR(C501="Тижневий",C501="Місячний")),"Оберіть тип",IF(OR(NOT(ISNUMBER(D501)),NOT(ISNUMBER(E501))),"Вкажіть дати",IF(OR(OR(D501&lt;1,D501&gt;2958465,D501&lt;&gt;INT(D501)),OR(E501&lt;1,E501&gt;2958465,E501&lt;&gt;INT(E501)),D501&gt;E501),"Перевірте дати",IF(OR('Налаштування'!$C$4&lt;&gt;"Готово",E501&lt;DATE('Налаштування'!$B$4,1,1),D501&gt;DATE('Налаштування'!$B$4,12,31)),"Перевірте рік",IF(OR(AND(C501="Тижневий",E501-D501&lt;&gt;6),AND(C501="Місячний",OR(YEAR(D501)&lt;&gt;'Налаштування'!$B$4,DAY(D501)&lt;&gt;1,E501&lt;&gt;DATE(YEAR(D501),MONTH(D501)+1,0)))),"Перевірте період",IF(COUNTIFS($B$7:$B$806,"="&amp;B501,$C$7:$C$806,C501,$D$7:$D$806,"&lt;="&amp;E501,$E$7:$E$806,"&gt;="&amp;D501)&gt;1,"Періоди перетинаються","Поля заповнені")))))))))))</x:f>
      </x:c>
      <x:c r="L501" s="11"/>
    </x:row>
    <x:row r="502" ht="40" customHeight="1">
      <x:c r="A502" s="11"/>
      <x:c r="B502" s="11"/>
      <x:c r="C502" s="11"/>
      <x:c r="D502" s="23"/>
      <x:c r="E502" s="23"/>
      <x:c r="F502" s="11"/>
      <x:c r="G502" s="11"/>
      <x:c r="H502" s="11"/>
      <x:c r="I502" s="11"/>
      <x:c r="J502" s="11"/>
      <x:c r="K502" s="12" t="str">
        <x:f>IF(COUNTA(A502:J502,L502)=0,"",IF(OR(OR(NOT(ISTEXT(A502)),LEN(TRIM(A502))=0),OR(NOT(ISTEXT(B502)),LEN(TRIM(B502))=0),OR(NOT(ISTEXT(F502)),LEN(TRIM(F502))=0),OR(NOT(ISTEXT(J502)),LEN(TRIM(J502))=0)),"Заповніть код, відділ, підсумок і роль",IF(OR(A502&lt;&gt;TRIM(A502),B502&lt;&gt;TRIM(B502),ISNUMBER(FIND("*",A502)),ISNUMBER(FIND("?",A502)),ISNUMBER(FIND("~",A502)),ISNUMBER(FIND("*",B502)),ISNUMBER(FIND("?",B502)),ISNUMBER(FIND("~",B502))),"Перевірте код і відділ",IF(COUNTIF($A$7:$A$806,"="&amp;A502)&gt;1,"Код повторюється",IF(COUNTIFS('Налаштування'!$I$7:$I$18,"="&amp;B502,'Налаштування'!$J$7:$J$18,"Готово")&lt;&gt;1,"Перевірте відділ",IF(NOT(OR(C502="Тижневий",C502="Місячний")),"Оберіть тип",IF(OR(NOT(ISNUMBER(D502)),NOT(ISNUMBER(E502))),"Вкажіть дати",IF(OR(OR(D502&lt;1,D502&gt;2958465,D502&lt;&gt;INT(D502)),OR(E502&lt;1,E502&gt;2958465,E502&lt;&gt;INT(E502)),D502&gt;E502),"Перевірте дати",IF(OR('Налаштування'!$C$4&lt;&gt;"Готово",E502&lt;DATE('Налаштування'!$B$4,1,1),D502&gt;DATE('Налаштування'!$B$4,12,31)),"Перевірте рік",IF(OR(AND(C502="Тижневий",E502-D502&lt;&gt;6),AND(C502="Місячний",OR(YEAR(D502)&lt;&gt;'Налаштування'!$B$4,DAY(D502)&lt;&gt;1,E502&lt;&gt;DATE(YEAR(D502),MONTH(D502)+1,0)))),"Перевірте період",IF(COUNTIFS($B$7:$B$806,"="&amp;B502,$C$7:$C$806,C502,$D$7:$D$806,"&lt;="&amp;E502,$E$7:$E$806,"&gt;="&amp;D502)&gt;1,"Періоди перетинаються","Поля заповнені")))))))))))</x:f>
      </x:c>
      <x:c r="L502" s="11"/>
    </x:row>
    <x:row r="503" ht="40" customHeight="1">
      <x:c r="A503" s="11"/>
      <x:c r="B503" s="11"/>
      <x:c r="C503" s="11"/>
      <x:c r="D503" s="23"/>
      <x:c r="E503" s="23"/>
      <x:c r="F503" s="11"/>
      <x:c r="G503" s="11"/>
      <x:c r="H503" s="11"/>
      <x:c r="I503" s="11"/>
      <x:c r="J503" s="11"/>
      <x:c r="K503" s="12" t="str">
        <x:f>IF(COUNTA(A503:J503,L503)=0,"",IF(OR(OR(NOT(ISTEXT(A503)),LEN(TRIM(A503))=0),OR(NOT(ISTEXT(B503)),LEN(TRIM(B503))=0),OR(NOT(ISTEXT(F503)),LEN(TRIM(F503))=0),OR(NOT(ISTEXT(J503)),LEN(TRIM(J503))=0)),"Заповніть код, відділ, підсумок і роль",IF(OR(A503&lt;&gt;TRIM(A503),B503&lt;&gt;TRIM(B503),ISNUMBER(FIND("*",A503)),ISNUMBER(FIND("?",A503)),ISNUMBER(FIND("~",A503)),ISNUMBER(FIND("*",B503)),ISNUMBER(FIND("?",B503)),ISNUMBER(FIND("~",B503))),"Перевірте код і відділ",IF(COUNTIF($A$7:$A$806,"="&amp;A503)&gt;1,"Код повторюється",IF(COUNTIFS('Налаштування'!$I$7:$I$18,"="&amp;B503,'Налаштування'!$J$7:$J$18,"Готово")&lt;&gt;1,"Перевірте відділ",IF(NOT(OR(C503="Тижневий",C503="Місячний")),"Оберіть тип",IF(OR(NOT(ISNUMBER(D503)),NOT(ISNUMBER(E503))),"Вкажіть дати",IF(OR(OR(D503&lt;1,D503&gt;2958465,D503&lt;&gt;INT(D503)),OR(E503&lt;1,E503&gt;2958465,E503&lt;&gt;INT(E503)),D503&gt;E503),"Перевірте дати",IF(OR('Налаштування'!$C$4&lt;&gt;"Готово",E503&lt;DATE('Налаштування'!$B$4,1,1),D503&gt;DATE('Налаштування'!$B$4,12,31)),"Перевірте рік",IF(OR(AND(C503="Тижневий",E503-D503&lt;&gt;6),AND(C503="Місячний",OR(YEAR(D503)&lt;&gt;'Налаштування'!$B$4,DAY(D503)&lt;&gt;1,E503&lt;&gt;DATE(YEAR(D503),MONTH(D503)+1,0)))),"Перевірте період",IF(COUNTIFS($B$7:$B$806,"="&amp;B503,$C$7:$C$806,C503,$D$7:$D$806,"&lt;="&amp;E503,$E$7:$E$806,"&gt;="&amp;D503)&gt;1,"Періоди перетинаються","Поля заповнені")))))))))))</x:f>
      </x:c>
      <x:c r="L503" s="11"/>
    </x:row>
    <x:row r="504" ht="40" customHeight="1">
      <x:c r="A504" s="11"/>
      <x:c r="B504" s="11"/>
      <x:c r="C504" s="11"/>
      <x:c r="D504" s="23"/>
      <x:c r="E504" s="23"/>
      <x:c r="F504" s="11"/>
      <x:c r="G504" s="11"/>
      <x:c r="H504" s="11"/>
      <x:c r="I504" s="11"/>
      <x:c r="J504" s="11"/>
      <x:c r="K504" s="12" t="str">
        <x:f>IF(COUNTA(A504:J504,L504)=0,"",IF(OR(OR(NOT(ISTEXT(A504)),LEN(TRIM(A504))=0),OR(NOT(ISTEXT(B504)),LEN(TRIM(B504))=0),OR(NOT(ISTEXT(F504)),LEN(TRIM(F504))=0),OR(NOT(ISTEXT(J504)),LEN(TRIM(J504))=0)),"Заповніть код, відділ, підсумок і роль",IF(OR(A504&lt;&gt;TRIM(A504),B504&lt;&gt;TRIM(B504),ISNUMBER(FIND("*",A504)),ISNUMBER(FIND("?",A504)),ISNUMBER(FIND("~",A504)),ISNUMBER(FIND("*",B504)),ISNUMBER(FIND("?",B504)),ISNUMBER(FIND("~",B504))),"Перевірте код і відділ",IF(COUNTIF($A$7:$A$806,"="&amp;A504)&gt;1,"Код повторюється",IF(COUNTIFS('Налаштування'!$I$7:$I$18,"="&amp;B504,'Налаштування'!$J$7:$J$18,"Готово")&lt;&gt;1,"Перевірте відділ",IF(NOT(OR(C504="Тижневий",C504="Місячний")),"Оберіть тип",IF(OR(NOT(ISNUMBER(D504)),NOT(ISNUMBER(E504))),"Вкажіть дати",IF(OR(OR(D504&lt;1,D504&gt;2958465,D504&lt;&gt;INT(D504)),OR(E504&lt;1,E504&gt;2958465,E504&lt;&gt;INT(E504)),D504&gt;E504),"Перевірте дати",IF(OR('Налаштування'!$C$4&lt;&gt;"Готово",E504&lt;DATE('Налаштування'!$B$4,1,1),D504&gt;DATE('Налаштування'!$B$4,12,31)),"Перевірте рік",IF(OR(AND(C504="Тижневий",E504-D504&lt;&gt;6),AND(C504="Місячний",OR(YEAR(D504)&lt;&gt;'Налаштування'!$B$4,DAY(D504)&lt;&gt;1,E504&lt;&gt;DATE(YEAR(D504),MONTH(D504)+1,0)))),"Перевірте період",IF(COUNTIFS($B$7:$B$806,"="&amp;B504,$C$7:$C$806,C504,$D$7:$D$806,"&lt;="&amp;E504,$E$7:$E$806,"&gt;="&amp;D504)&gt;1,"Періоди перетинаються","Поля заповнені")))))))))))</x:f>
      </x:c>
      <x:c r="L504" s="11"/>
    </x:row>
    <x:row r="505" ht="40" customHeight="1">
      <x:c r="A505" s="11"/>
      <x:c r="B505" s="11"/>
      <x:c r="C505" s="11"/>
      <x:c r="D505" s="23"/>
      <x:c r="E505" s="23"/>
      <x:c r="F505" s="11"/>
      <x:c r="G505" s="11"/>
      <x:c r="H505" s="11"/>
      <x:c r="I505" s="11"/>
      <x:c r="J505" s="11"/>
      <x:c r="K505" s="12" t="str">
        <x:f>IF(COUNTA(A505:J505,L505)=0,"",IF(OR(OR(NOT(ISTEXT(A505)),LEN(TRIM(A505))=0),OR(NOT(ISTEXT(B505)),LEN(TRIM(B505))=0),OR(NOT(ISTEXT(F505)),LEN(TRIM(F505))=0),OR(NOT(ISTEXT(J505)),LEN(TRIM(J505))=0)),"Заповніть код, відділ, підсумок і роль",IF(OR(A505&lt;&gt;TRIM(A505),B505&lt;&gt;TRIM(B505),ISNUMBER(FIND("*",A505)),ISNUMBER(FIND("?",A505)),ISNUMBER(FIND("~",A505)),ISNUMBER(FIND("*",B505)),ISNUMBER(FIND("?",B505)),ISNUMBER(FIND("~",B505))),"Перевірте код і відділ",IF(COUNTIF($A$7:$A$806,"="&amp;A505)&gt;1,"Код повторюється",IF(COUNTIFS('Налаштування'!$I$7:$I$18,"="&amp;B505,'Налаштування'!$J$7:$J$18,"Готово")&lt;&gt;1,"Перевірте відділ",IF(NOT(OR(C505="Тижневий",C505="Місячний")),"Оберіть тип",IF(OR(NOT(ISNUMBER(D505)),NOT(ISNUMBER(E505))),"Вкажіть дати",IF(OR(OR(D505&lt;1,D505&gt;2958465,D505&lt;&gt;INT(D505)),OR(E505&lt;1,E505&gt;2958465,E505&lt;&gt;INT(E505)),D505&gt;E505),"Перевірте дати",IF(OR('Налаштування'!$C$4&lt;&gt;"Готово",E505&lt;DATE('Налаштування'!$B$4,1,1),D505&gt;DATE('Налаштування'!$B$4,12,31)),"Перевірте рік",IF(OR(AND(C505="Тижневий",E505-D505&lt;&gt;6),AND(C505="Місячний",OR(YEAR(D505)&lt;&gt;'Налаштування'!$B$4,DAY(D505)&lt;&gt;1,E505&lt;&gt;DATE(YEAR(D505),MONTH(D505)+1,0)))),"Перевірте період",IF(COUNTIFS($B$7:$B$806,"="&amp;B505,$C$7:$C$806,C505,$D$7:$D$806,"&lt;="&amp;E505,$E$7:$E$806,"&gt;="&amp;D505)&gt;1,"Періоди перетинаються","Поля заповнені")))))))))))</x:f>
      </x:c>
      <x:c r="L505" s="11"/>
    </x:row>
    <x:row r="506" ht="40" customHeight="1">
      <x:c r="A506" s="11"/>
      <x:c r="B506" s="11"/>
      <x:c r="C506" s="11"/>
      <x:c r="D506" s="23"/>
      <x:c r="E506" s="23"/>
      <x:c r="F506" s="11"/>
      <x:c r="G506" s="11"/>
      <x:c r="H506" s="11"/>
      <x:c r="I506" s="11"/>
      <x:c r="J506" s="11"/>
      <x:c r="K506" s="12" t="str">
        <x:f>IF(COUNTA(A506:J506,L506)=0,"",IF(OR(OR(NOT(ISTEXT(A506)),LEN(TRIM(A506))=0),OR(NOT(ISTEXT(B506)),LEN(TRIM(B506))=0),OR(NOT(ISTEXT(F506)),LEN(TRIM(F506))=0),OR(NOT(ISTEXT(J506)),LEN(TRIM(J506))=0)),"Заповніть код, відділ, підсумок і роль",IF(OR(A506&lt;&gt;TRIM(A506),B506&lt;&gt;TRIM(B506),ISNUMBER(FIND("*",A506)),ISNUMBER(FIND("?",A506)),ISNUMBER(FIND("~",A506)),ISNUMBER(FIND("*",B506)),ISNUMBER(FIND("?",B506)),ISNUMBER(FIND("~",B506))),"Перевірте код і відділ",IF(COUNTIF($A$7:$A$806,"="&amp;A506)&gt;1,"Код повторюється",IF(COUNTIFS('Налаштування'!$I$7:$I$18,"="&amp;B506,'Налаштування'!$J$7:$J$18,"Готово")&lt;&gt;1,"Перевірте відділ",IF(NOT(OR(C506="Тижневий",C506="Місячний")),"Оберіть тип",IF(OR(NOT(ISNUMBER(D506)),NOT(ISNUMBER(E506))),"Вкажіть дати",IF(OR(OR(D506&lt;1,D506&gt;2958465,D506&lt;&gt;INT(D506)),OR(E506&lt;1,E506&gt;2958465,E506&lt;&gt;INT(E506)),D506&gt;E506),"Перевірте дати",IF(OR('Налаштування'!$C$4&lt;&gt;"Готово",E506&lt;DATE('Налаштування'!$B$4,1,1),D506&gt;DATE('Налаштування'!$B$4,12,31)),"Перевірте рік",IF(OR(AND(C506="Тижневий",E506-D506&lt;&gt;6),AND(C506="Місячний",OR(YEAR(D506)&lt;&gt;'Налаштування'!$B$4,DAY(D506)&lt;&gt;1,E506&lt;&gt;DATE(YEAR(D506),MONTH(D506)+1,0)))),"Перевірте період",IF(COUNTIFS($B$7:$B$806,"="&amp;B506,$C$7:$C$806,C506,$D$7:$D$806,"&lt;="&amp;E506,$E$7:$E$806,"&gt;="&amp;D506)&gt;1,"Періоди перетинаються","Поля заповнені")))))))))))</x:f>
      </x:c>
      <x:c r="L506" s="11"/>
    </x:row>
    <x:row r="507" ht="40" customHeight="1">
      <x:c r="A507" s="11"/>
      <x:c r="B507" s="11"/>
      <x:c r="C507" s="11"/>
      <x:c r="D507" s="23"/>
      <x:c r="E507" s="23"/>
      <x:c r="F507" s="11"/>
      <x:c r="G507" s="11"/>
      <x:c r="H507" s="11"/>
      <x:c r="I507" s="11"/>
      <x:c r="J507" s="11"/>
      <x:c r="K507" s="12" t="str">
        <x:f>IF(COUNTA(A507:J507,L507)=0,"",IF(OR(OR(NOT(ISTEXT(A507)),LEN(TRIM(A507))=0),OR(NOT(ISTEXT(B507)),LEN(TRIM(B507))=0),OR(NOT(ISTEXT(F507)),LEN(TRIM(F507))=0),OR(NOT(ISTEXT(J507)),LEN(TRIM(J507))=0)),"Заповніть код, відділ, підсумок і роль",IF(OR(A507&lt;&gt;TRIM(A507),B507&lt;&gt;TRIM(B507),ISNUMBER(FIND("*",A507)),ISNUMBER(FIND("?",A507)),ISNUMBER(FIND("~",A507)),ISNUMBER(FIND("*",B507)),ISNUMBER(FIND("?",B507)),ISNUMBER(FIND("~",B507))),"Перевірте код і відділ",IF(COUNTIF($A$7:$A$806,"="&amp;A507)&gt;1,"Код повторюється",IF(COUNTIFS('Налаштування'!$I$7:$I$18,"="&amp;B507,'Налаштування'!$J$7:$J$18,"Готово")&lt;&gt;1,"Перевірте відділ",IF(NOT(OR(C507="Тижневий",C507="Місячний")),"Оберіть тип",IF(OR(NOT(ISNUMBER(D507)),NOT(ISNUMBER(E507))),"Вкажіть дати",IF(OR(OR(D507&lt;1,D507&gt;2958465,D507&lt;&gt;INT(D507)),OR(E507&lt;1,E507&gt;2958465,E507&lt;&gt;INT(E507)),D507&gt;E507),"Перевірте дати",IF(OR('Налаштування'!$C$4&lt;&gt;"Готово",E507&lt;DATE('Налаштування'!$B$4,1,1),D507&gt;DATE('Налаштування'!$B$4,12,31)),"Перевірте рік",IF(OR(AND(C507="Тижневий",E507-D507&lt;&gt;6),AND(C507="Місячний",OR(YEAR(D507)&lt;&gt;'Налаштування'!$B$4,DAY(D507)&lt;&gt;1,E507&lt;&gt;DATE(YEAR(D507),MONTH(D507)+1,0)))),"Перевірте період",IF(COUNTIFS($B$7:$B$806,"="&amp;B507,$C$7:$C$806,C507,$D$7:$D$806,"&lt;="&amp;E507,$E$7:$E$806,"&gt;="&amp;D507)&gt;1,"Періоди перетинаються","Поля заповнені")))))))))))</x:f>
      </x:c>
      <x:c r="L507" s="11"/>
    </x:row>
    <x:row r="508" ht="40" customHeight="1">
      <x:c r="A508" s="11"/>
      <x:c r="B508" s="11"/>
      <x:c r="C508" s="11"/>
      <x:c r="D508" s="23"/>
      <x:c r="E508" s="23"/>
      <x:c r="F508" s="11"/>
      <x:c r="G508" s="11"/>
      <x:c r="H508" s="11"/>
      <x:c r="I508" s="11"/>
      <x:c r="J508" s="11"/>
      <x:c r="K508" s="12" t="str">
        <x:f>IF(COUNTA(A508:J508,L508)=0,"",IF(OR(OR(NOT(ISTEXT(A508)),LEN(TRIM(A508))=0),OR(NOT(ISTEXT(B508)),LEN(TRIM(B508))=0),OR(NOT(ISTEXT(F508)),LEN(TRIM(F508))=0),OR(NOT(ISTEXT(J508)),LEN(TRIM(J508))=0)),"Заповніть код, відділ, підсумок і роль",IF(OR(A508&lt;&gt;TRIM(A508),B508&lt;&gt;TRIM(B508),ISNUMBER(FIND("*",A508)),ISNUMBER(FIND("?",A508)),ISNUMBER(FIND("~",A508)),ISNUMBER(FIND("*",B508)),ISNUMBER(FIND("?",B508)),ISNUMBER(FIND("~",B508))),"Перевірте код і відділ",IF(COUNTIF($A$7:$A$806,"="&amp;A508)&gt;1,"Код повторюється",IF(COUNTIFS('Налаштування'!$I$7:$I$18,"="&amp;B508,'Налаштування'!$J$7:$J$18,"Готово")&lt;&gt;1,"Перевірте відділ",IF(NOT(OR(C508="Тижневий",C508="Місячний")),"Оберіть тип",IF(OR(NOT(ISNUMBER(D508)),NOT(ISNUMBER(E508))),"Вкажіть дати",IF(OR(OR(D508&lt;1,D508&gt;2958465,D508&lt;&gt;INT(D508)),OR(E508&lt;1,E508&gt;2958465,E508&lt;&gt;INT(E508)),D508&gt;E508),"Перевірте дати",IF(OR('Налаштування'!$C$4&lt;&gt;"Готово",E508&lt;DATE('Налаштування'!$B$4,1,1),D508&gt;DATE('Налаштування'!$B$4,12,31)),"Перевірте рік",IF(OR(AND(C508="Тижневий",E508-D508&lt;&gt;6),AND(C508="Місячний",OR(YEAR(D508)&lt;&gt;'Налаштування'!$B$4,DAY(D508)&lt;&gt;1,E508&lt;&gt;DATE(YEAR(D508),MONTH(D508)+1,0)))),"Перевірте період",IF(COUNTIFS($B$7:$B$806,"="&amp;B508,$C$7:$C$806,C508,$D$7:$D$806,"&lt;="&amp;E508,$E$7:$E$806,"&gt;="&amp;D508)&gt;1,"Періоди перетинаються","Поля заповнені")))))))))))</x:f>
      </x:c>
      <x:c r="L508" s="11"/>
    </x:row>
    <x:row r="509" ht="40" customHeight="1">
      <x:c r="A509" s="11"/>
      <x:c r="B509" s="11"/>
      <x:c r="C509" s="11"/>
      <x:c r="D509" s="23"/>
      <x:c r="E509" s="23"/>
      <x:c r="F509" s="11"/>
      <x:c r="G509" s="11"/>
      <x:c r="H509" s="11"/>
      <x:c r="I509" s="11"/>
      <x:c r="J509" s="11"/>
      <x:c r="K509" s="12" t="str">
        <x:f>IF(COUNTA(A509:J509,L509)=0,"",IF(OR(OR(NOT(ISTEXT(A509)),LEN(TRIM(A509))=0),OR(NOT(ISTEXT(B509)),LEN(TRIM(B509))=0),OR(NOT(ISTEXT(F509)),LEN(TRIM(F509))=0),OR(NOT(ISTEXT(J509)),LEN(TRIM(J509))=0)),"Заповніть код, відділ, підсумок і роль",IF(OR(A509&lt;&gt;TRIM(A509),B509&lt;&gt;TRIM(B509),ISNUMBER(FIND("*",A509)),ISNUMBER(FIND("?",A509)),ISNUMBER(FIND("~",A509)),ISNUMBER(FIND("*",B509)),ISNUMBER(FIND("?",B509)),ISNUMBER(FIND("~",B509))),"Перевірте код і відділ",IF(COUNTIF($A$7:$A$806,"="&amp;A509)&gt;1,"Код повторюється",IF(COUNTIFS('Налаштування'!$I$7:$I$18,"="&amp;B509,'Налаштування'!$J$7:$J$18,"Готово")&lt;&gt;1,"Перевірте відділ",IF(NOT(OR(C509="Тижневий",C509="Місячний")),"Оберіть тип",IF(OR(NOT(ISNUMBER(D509)),NOT(ISNUMBER(E509))),"Вкажіть дати",IF(OR(OR(D509&lt;1,D509&gt;2958465,D509&lt;&gt;INT(D509)),OR(E509&lt;1,E509&gt;2958465,E509&lt;&gt;INT(E509)),D509&gt;E509),"Перевірте дати",IF(OR('Налаштування'!$C$4&lt;&gt;"Готово",E509&lt;DATE('Налаштування'!$B$4,1,1),D509&gt;DATE('Налаштування'!$B$4,12,31)),"Перевірте рік",IF(OR(AND(C509="Тижневий",E509-D509&lt;&gt;6),AND(C509="Місячний",OR(YEAR(D509)&lt;&gt;'Налаштування'!$B$4,DAY(D509)&lt;&gt;1,E509&lt;&gt;DATE(YEAR(D509),MONTH(D509)+1,0)))),"Перевірте період",IF(COUNTIFS($B$7:$B$806,"="&amp;B509,$C$7:$C$806,C509,$D$7:$D$806,"&lt;="&amp;E509,$E$7:$E$806,"&gt;="&amp;D509)&gt;1,"Періоди перетинаються","Поля заповнені")))))))))))</x:f>
      </x:c>
      <x:c r="L509" s="11"/>
    </x:row>
    <x:row r="510" ht="40" customHeight="1">
      <x:c r="A510" s="11"/>
      <x:c r="B510" s="11"/>
      <x:c r="C510" s="11"/>
      <x:c r="D510" s="23"/>
      <x:c r="E510" s="23"/>
      <x:c r="F510" s="11"/>
      <x:c r="G510" s="11"/>
      <x:c r="H510" s="11"/>
      <x:c r="I510" s="11"/>
      <x:c r="J510" s="11"/>
      <x:c r="K510" s="12" t="str">
        <x:f>IF(COUNTA(A510:J510,L510)=0,"",IF(OR(OR(NOT(ISTEXT(A510)),LEN(TRIM(A510))=0),OR(NOT(ISTEXT(B510)),LEN(TRIM(B510))=0),OR(NOT(ISTEXT(F510)),LEN(TRIM(F510))=0),OR(NOT(ISTEXT(J510)),LEN(TRIM(J510))=0)),"Заповніть код, відділ, підсумок і роль",IF(OR(A510&lt;&gt;TRIM(A510),B510&lt;&gt;TRIM(B510),ISNUMBER(FIND("*",A510)),ISNUMBER(FIND("?",A510)),ISNUMBER(FIND("~",A510)),ISNUMBER(FIND("*",B510)),ISNUMBER(FIND("?",B510)),ISNUMBER(FIND("~",B510))),"Перевірте код і відділ",IF(COUNTIF($A$7:$A$806,"="&amp;A510)&gt;1,"Код повторюється",IF(COUNTIFS('Налаштування'!$I$7:$I$18,"="&amp;B510,'Налаштування'!$J$7:$J$18,"Готово")&lt;&gt;1,"Перевірте відділ",IF(NOT(OR(C510="Тижневий",C510="Місячний")),"Оберіть тип",IF(OR(NOT(ISNUMBER(D510)),NOT(ISNUMBER(E510))),"Вкажіть дати",IF(OR(OR(D510&lt;1,D510&gt;2958465,D510&lt;&gt;INT(D510)),OR(E510&lt;1,E510&gt;2958465,E510&lt;&gt;INT(E510)),D510&gt;E510),"Перевірте дати",IF(OR('Налаштування'!$C$4&lt;&gt;"Готово",E510&lt;DATE('Налаштування'!$B$4,1,1),D510&gt;DATE('Налаштування'!$B$4,12,31)),"Перевірте рік",IF(OR(AND(C510="Тижневий",E510-D510&lt;&gt;6),AND(C510="Місячний",OR(YEAR(D510)&lt;&gt;'Налаштування'!$B$4,DAY(D510)&lt;&gt;1,E510&lt;&gt;DATE(YEAR(D510),MONTH(D510)+1,0)))),"Перевірте період",IF(COUNTIFS($B$7:$B$806,"="&amp;B510,$C$7:$C$806,C510,$D$7:$D$806,"&lt;="&amp;E510,$E$7:$E$806,"&gt;="&amp;D510)&gt;1,"Періоди перетинаються","Поля заповнені")))))))))))</x:f>
      </x:c>
      <x:c r="L510" s="11"/>
    </x:row>
    <x:row r="511" ht="40" customHeight="1">
      <x:c r="A511" s="11"/>
      <x:c r="B511" s="11"/>
      <x:c r="C511" s="11"/>
      <x:c r="D511" s="23"/>
      <x:c r="E511" s="23"/>
      <x:c r="F511" s="11"/>
      <x:c r="G511" s="11"/>
      <x:c r="H511" s="11"/>
      <x:c r="I511" s="11"/>
      <x:c r="J511" s="11"/>
      <x:c r="K511" s="12" t="str">
        <x:f>IF(COUNTA(A511:J511,L511)=0,"",IF(OR(OR(NOT(ISTEXT(A511)),LEN(TRIM(A511))=0),OR(NOT(ISTEXT(B511)),LEN(TRIM(B511))=0),OR(NOT(ISTEXT(F511)),LEN(TRIM(F511))=0),OR(NOT(ISTEXT(J511)),LEN(TRIM(J511))=0)),"Заповніть код, відділ, підсумок і роль",IF(OR(A511&lt;&gt;TRIM(A511),B511&lt;&gt;TRIM(B511),ISNUMBER(FIND("*",A511)),ISNUMBER(FIND("?",A511)),ISNUMBER(FIND("~",A511)),ISNUMBER(FIND("*",B511)),ISNUMBER(FIND("?",B511)),ISNUMBER(FIND("~",B511))),"Перевірте код і відділ",IF(COUNTIF($A$7:$A$806,"="&amp;A511)&gt;1,"Код повторюється",IF(COUNTIFS('Налаштування'!$I$7:$I$18,"="&amp;B511,'Налаштування'!$J$7:$J$18,"Готово")&lt;&gt;1,"Перевірте відділ",IF(NOT(OR(C511="Тижневий",C511="Місячний")),"Оберіть тип",IF(OR(NOT(ISNUMBER(D511)),NOT(ISNUMBER(E511))),"Вкажіть дати",IF(OR(OR(D511&lt;1,D511&gt;2958465,D511&lt;&gt;INT(D511)),OR(E511&lt;1,E511&gt;2958465,E511&lt;&gt;INT(E511)),D511&gt;E511),"Перевірте дати",IF(OR('Налаштування'!$C$4&lt;&gt;"Готово",E511&lt;DATE('Налаштування'!$B$4,1,1),D511&gt;DATE('Налаштування'!$B$4,12,31)),"Перевірте рік",IF(OR(AND(C511="Тижневий",E511-D511&lt;&gt;6),AND(C511="Місячний",OR(YEAR(D511)&lt;&gt;'Налаштування'!$B$4,DAY(D511)&lt;&gt;1,E511&lt;&gt;DATE(YEAR(D511),MONTH(D511)+1,0)))),"Перевірте період",IF(COUNTIFS($B$7:$B$806,"="&amp;B511,$C$7:$C$806,C511,$D$7:$D$806,"&lt;="&amp;E511,$E$7:$E$806,"&gt;="&amp;D511)&gt;1,"Періоди перетинаються","Поля заповнені")))))))))))</x:f>
      </x:c>
      <x:c r="L511" s="11"/>
    </x:row>
    <x:row r="512" ht="40" customHeight="1">
      <x:c r="A512" s="11"/>
      <x:c r="B512" s="11"/>
      <x:c r="C512" s="11"/>
      <x:c r="D512" s="23"/>
      <x:c r="E512" s="23"/>
      <x:c r="F512" s="11"/>
      <x:c r="G512" s="11"/>
      <x:c r="H512" s="11"/>
      <x:c r="I512" s="11"/>
      <x:c r="J512" s="11"/>
      <x:c r="K512" s="12" t="str">
        <x:f>IF(COUNTA(A512:J512,L512)=0,"",IF(OR(OR(NOT(ISTEXT(A512)),LEN(TRIM(A512))=0),OR(NOT(ISTEXT(B512)),LEN(TRIM(B512))=0),OR(NOT(ISTEXT(F512)),LEN(TRIM(F512))=0),OR(NOT(ISTEXT(J512)),LEN(TRIM(J512))=0)),"Заповніть код, відділ, підсумок і роль",IF(OR(A512&lt;&gt;TRIM(A512),B512&lt;&gt;TRIM(B512),ISNUMBER(FIND("*",A512)),ISNUMBER(FIND("?",A512)),ISNUMBER(FIND("~",A512)),ISNUMBER(FIND("*",B512)),ISNUMBER(FIND("?",B512)),ISNUMBER(FIND("~",B512))),"Перевірте код і відділ",IF(COUNTIF($A$7:$A$806,"="&amp;A512)&gt;1,"Код повторюється",IF(COUNTIFS('Налаштування'!$I$7:$I$18,"="&amp;B512,'Налаштування'!$J$7:$J$18,"Готово")&lt;&gt;1,"Перевірте відділ",IF(NOT(OR(C512="Тижневий",C512="Місячний")),"Оберіть тип",IF(OR(NOT(ISNUMBER(D512)),NOT(ISNUMBER(E512))),"Вкажіть дати",IF(OR(OR(D512&lt;1,D512&gt;2958465,D512&lt;&gt;INT(D512)),OR(E512&lt;1,E512&gt;2958465,E512&lt;&gt;INT(E512)),D512&gt;E512),"Перевірте дати",IF(OR('Налаштування'!$C$4&lt;&gt;"Готово",E512&lt;DATE('Налаштування'!$B$4,1,1),D512&gt;DATE('Налаштування'!$B$4,12,31)),"Перевірте рік",IF(OR(AND(C512="Тижневий",E512-D512&lt;&gt;6),AND(C512="Місячний",OR(YEAR(D512)&lt;&gt;'Налаштування'!$B$4,DAY(D512)&lt;&gt;1,E512&lt;&gt;DATE(YEAR(D512),MONTH(D512)+1,0)))),"Перевірте період",IF(COUNTIFS($B$7:$B$806,"="&amp;B512,$C$7:$C$806,C512,$D$7:$D$806,"&lt;="&amp;E512,$E$7:$E$806,"&gt;="&amp;D512)&gt;1,"Періоди перетинаються","Поля заповнені")))))))))))</x:f>
      </x:c>
      <x:c r="L512" s="11"/>
    </x:row>
    <x:row r="513" ht="40" customHeight="1">
      <x:c r="A513" s="11"/>
      <x:c r="B513" s="11"/>
      <x:c r="C513" s="11"/>
      <x:c r="D513" s="23"/>
      <x:c r="E513" s="23"/>
      <x:c r="F513" s="11"/>
      <x:c r="G513" s="11"/>
      <x:c r="H513" s="11"/>
      <x:c r="I513" s="11"/>
      <x:c r="J513" s="11"/>
      <x:c r="K513" s="12" t="str">
        <x:f>IF(COUNTA(A513:J513,L513)=0,"",IF(OR(OR(NOT(ISTEXT(A513)),LEN(TRIM(A513))=0),OR(NOT(ISTEXT(B513)),LEN(TRIM(B513))=0),OR(NOT(ISTEXT(F513)),LEN(TRIM(F513))=0),OR(NOT(ISTEXT(J513)),LEN(TRIM(J513))=0)),"Заповніть код, відділ, підсумок і роль",IF(OR(A513&lt;&gt;TRIM(A513),B513&lt;&gt;TRIM(B513),ISNUMBER(FIND("*",A513)),ISNUMBER(FIND("?",A513)),ISNUMBER(FIND("~",A513)),ISNUMBER(FIND("*",B513)),ISNUMBER(FIND("?",B513)),ISNUMBER(FIND("~",B513))),"Перевірте код і відділ",IF(COUNTIF($A$7:$A$806,"="&amp;A513)&gt;1,"Код повторюється",IF(COUNTIFS('Налаштування'!$I$7:$I$18,"="&amp;B513,'Налаштування'!$J$7:$J$18,"Готово")&lt;&gt;1,"Перевірте відділ",IF(NOT(OR(C513="Тижневий",C513="Місячний")),"Оберіть тип",IF(OR(NOT(ISNUMBER(D513)),NOT(ISNUMBER(E513))),"Вкажіть дати",IF(OR(OR(D513&lt;1,D513&gt;2958465,D513&lt;&gt;INT(D513)),OR(E513&lt;1,E513&gt;2958465,E513&lt;&gt;INT(E513)),D513&gt;E513),"Перевірте дати",IF(OR('Налаштування'!$C$4&lt;&gt;"Готово",E513&lt;DATE('Налаштування'!$B$4,1,1),D513&gt;DATE('Налаштування'!$B$4,12,31)),"Перевірте рік",IF(OR(AND(C513="Тижневий",E513-D513&lt;&gt;6),AND(C513="Місячний",OR(YEAR(D513)&lt;&gt;'Налаштування'!$B$4,DAY(D513)&lt;&gt;1,E513&lt;&gt;DATE(YEAR(D513),MONTH(D513)+1,0)))),"Перевірте період",IF(COUNTIFS($B$7:$B$806,"="&amp;B513,$C$7:$C$806,C513,$D$7:$D$806,"&lt;="&amp;E513,$E$7:$E$806,"&gt;="&amp;D513)&gt;1,"Періоди перетинаються","Поля заповнені")))))))))))</x:f>
      </x:c>
      <x:c r="L513" s="11"/>
    </x:row>
    <x:row r="514" ht="40" customHeight="1">
      <x:c r="A514" s="11"/>
      <x:c r="B514" s="11"/>
      <x:c r="C514" s="11"/>
      <x:c r="D514" s="23"/>
      <x:c r="E514" s="23"/>
      <x:c r="F514" s="11"/>
      <x:c r="G514" s="11"/>
      <x:c r="H514" s="11"/>
      <x:c r="I514" s="11"/>
      <x:c r="J514" s="11"/>
      <x:c r="K514" s="12" t="str">
        <x:f>IF(COUNTA(A514:J514,L514)=0,"",IF(OR(OR(NOT(ISTEXT(A514)),LEN(TRIM(A514))=0),OR(NOT(ISTEXT(B514)),LEN(TRIM(B514))=0),OR(NOT(ISTEXT(F514)),LEN(TRIM(F514))=0),OR(NOT(ISTEXT(J514)),LEN(TRIM(J514))=0)),"Заповніть код, відділ, підсумок і роль",IF(OR(A514&lt;&gt;TRIM(A514),B514&lt;&gt;TRIM(B514),ISNUMBER(FIND("*",A514)),ISNUMBER(FIND("?",A514)),ISNUMBER(FIND("~",A514)),ISNUMBER(FIND("*",B514)),ISNUMBER(FIND("?",B514)),ISNUMBER(FIND("~",B514))),"Перевірте код і відділ",IF(COUNTIF($A$7:$A$806,"="&amp;A514)&gt;1,"Код повторюється",IF(COUNTIFS('Налаштування'!$I$7:$I$18,"="&amp;B514,'Налаштування'!$J$7:$J$18,"Готово")&lt;&gt;1,"Перевірте відділ",IF(NOT(OR(C514="Тижневий",C514="Місячний")),"Оберіть тип",IF(OR(NOT(ISNUMBER(D514)),NOT(ISNUMBER(E514))),"Вкажіть дати",IF(OR(OR(D514&lt;1,D514&gt;2958465,D514&lt;&gt;INT(D514)),OR(E514&lt;1,E514&gt;2958465,E514&lt;&gt;INT(E514)),D514&gt;E514),"Перевірте дати",IF(OR('Налаштування'!$C$4&lt;&gt;"Готово",E514&lt;DATE('Налаштування'!$B$4,1,1),D514&gt;DATE('Налаштування'!$B$4,12,31)),"Перевірте рік",IF(OR(AND(C514="Тижневий",E514-D514&lt;&gt;6),AND(C514="Місячний",OR(YEAR(D514)&lt;&gt;'Налаштування'!$B$4,DAY(D514)&lt;&gt;1,E514&lt;&gt;DATE(YEAR(D514),MONTH(D514)+1,0)))),"Перевірте період",IF(COUNTIFS($B$7:$B$806,"="&amp;B514,$C$7:$C$806,C514,$D$7:$D$806,"&lt;="&amp;E514,$E$7:$E$806,"&gt;="&amp;D514)&gt;1,"Періоди перетинаються","Поля заповнені")))))))))))</x:f>
      </x:c>
      <x:c r="L514" s="11"/>
    </x:row>
    <x:row r="515" ht="40" customHeight="1">
      <x:c r="A515" s="11"/>
      <x:c r="B515" s="11"/>
      <x:c r="C515" s="11"/>
      <x:c r="D515" s="23"/>
      <x:c r="E515" s="23"/>
      <x:c r="F515" s="11"/>
      <x:c r="G515" s="11"/>
      <x:c r="H515" s="11"/>
      <x:c r="I515" s="11"/>
      <x:c r="J515" s="11"/>
      <x:c r="K515" s="12" t="str">
        <x:f>IF(COUNTA(A515:J515,L515)=0,"",IF(OR(OR(NOT(ISTEXT(A515)),LEN(TRIM(A515))=0),OR(NOT(ISTEXT(B515)),LEN(TRIM(B515))=0),OR(NOT(ISTEXT(F515)),LEN(TRIM(F515))=0),OR(NOT(ISTEXT(J515)),LEN(TRIM(J515))=0)),"Заповніть код, відділ, підсумок і роль",IF(OR(A515&lt;&gt;TRIM(A515),B515&lt;&gt;TRIM(B515),ISNUMBER(FIND("*",A515)),ISNUMBER(FIND("?",A515)),ISNUMBER(FIND("~",A515)),ISNUMBER(FIND("*",B515)),ISNUMBER(FIND("?",B515)),ISNUMBER(FIND("~",B515))),"Перевірте код і відділ",IF(COUNTIF($A$7:$A$806,"="&amp;A515)&gt;1,"Код повторюється",IF(COUNTIFS('Налаштування'!$I$7:$I$18,"="&amp;B515,'Налаштування'!$J$7:$J$18,"Готово")&lt;&gt;1,"Перевірте відділ",IF(NOT(OR(C515="Тижневий",C515="Місячний")),"Оберіть тип",IF(OR(NOT(ISNUMBER(D515)),NOT(ISNUMBER(E515))),"Вкажіть дати",IF(OR(OR(D515&lt;1,D515&gt;2958465,D515&lt;&gt;INT(D515)),OR(E515&lt;1,E515&gt;2958465,E515&lt;&gt;INT(E515)),D515&gt;E515),"Перевірте дати",IF(OR('Налаштування'!$C$4&lt;&gt;"Готово",E515&lt;DATE('Налаштування'!$B$4,1,1),D515&gt;DATE('Налаштування'!$B$4,12,31)),"Перевірте рік",IF(OR(AND(C515="Тижневий",E515-D515&lt;&gt;6),AND(C515="Місячний",OR(YEAR(D515)&lt;&gt;'Налаштування'!$B$4,DAY(D515)&lt;&gt;1,E515&lt;&gt;DATE(YEAR(D515),MONTH(D515)+1,0)))),"Перевірте період",IF(COUNTIFS($B$7:$B$806,"="&amp;B515,$C$7:$C$806,C515,$D$7:$D$806,"&lt;="&amp;E515,$E$7:$E$806,"&gt;="&amp;D515)&gt;1,"Періоди перетинаються","Поля заповнені")))))))))))</x:f>
      </x:c>
      <x:c r="L515" s="11"/>
    </x:row>
    <x:row r="516" ht="40" customHeight="1">
      <x:c r="A516" s="11"/>
      <x:c r="B516" s="11"/>
      <x:c r="C516" s="11"/>
      <x:c r="D516" s="23"/>
      <x:c r="E516" s="23"/>
      <x:c r="F516" s="11"/>
      <x:c r="G516" s="11"/>
      <x:c r="H516" s="11"/>
      <x:c r="I516" s="11"/>
      <x:c r="J516" s="11"/>
      <x:c r="K516" s="12" t="str">
        <x:f>IF(COUNTA(A516:J516,L516)=0,"",IF(OR(OR(NOT(ISTEXT(A516)),LEN(TRIM(A516))=0),OR(NOT(ISTEXT(B516)),LEN(TRIM(B516))=0),OR(NOT(ISTEXT(F516)),LEN(TRIM(F516))=0),OR(NOT(ISTEXT(J516)),LEN(TRIM(J516))=0)),"Заповніть код, відділ, підсумок і роль",IF(OR(A516&lt;&gt;TRIM(A516),B516&lt;&gt;TRIM(B516),ISNUMBER(FIND("*",A516)),ISNUMBER(FIND("?",A516)),ISNUMBER(FIND("~",A516)),ISNUMBER(FIND("*",B516)),ISNUMBER(FIND("?",B516)),ISNUMBER(FIND("~",B516))),"Перевірте код і відділ",IF(COUNTIF($A$7:$A$806,"="&amp;A516)&gt;1,"Код повторюється",IF(COUNTIFS('Налаштування'!$I$7:$I$18,"="&amp;B516,'Налаштування'!$J$7:$J$18,"Готово")&lt;&gt;1,"Перевірте відділ",IF(NOT(OR(C516="Тижневий",C516="Місячний")),"Оберіть тип",IF(OR(NOT(ISNUMBER(D516)),NOT(ISNUMBER(E516))),"Вкажіть дати",IF(OR(OR(D516&lt;1,D516&gt;2958465,D516&lt;&gt;INT(D516)),OR(E516&lt;1,E516&gt;2958465,E516&lt;&gt;INT(E516)),D516&gt;E516),"Перевірте дати",IF(OR('Налаштування'!$C$4&lt;&gt;"Готово",E516&lt;DATE('Налаштування'!$B$4,1,1),D516&gt;DATE('Налаштування'!$B$4,12,31)),"Перевірте рік",IF(OR(AND(C516="Тижневий",E516-D516&lt;&gt;6),AND(C516="Місячний",OR(YEAR(D516)&lt;&gt;'Налаштування'!$B$4,DAY(D516)&lt;&gt;1,E516&lt;&gt;DATE(YEAR(D516),MONTH(D516)+1,0)))),"Перевірте період",IF(COUNTIFS($B$7:$B$806,"="&amp;B516,$C$7:$C$806,C516,$D$7:$D$806,"&lt;="&amp;E516,$E$7:$E$806,"&gt;="&amp;D516)&gt;1,"Періоди перетинаються","Поля заповнені")))))))))))</x:f>
      </x:c>
      <x:c r="L516" s="11"/>
    </x:row>
    <x:row r="517" ht="40" customHeight="1">
      <x:c r="A517" s="11"/>
      <x:c r="B517" s="11"/>
      <x:c r="C517" s="11"/>
      <x:c r="D517" s="23"/>
      <x:c r="E517" s="23"/>
      <x:c r="F517" s="11"/>
      <x:c r="G517" s="11"/>
      <x:c r="H517" s="11"/>
      <x:c r="I517" s="11"/>
      <x:c r="J517" s="11"/>
      <x:c r="K517" s="12" t="str">
        <x:f>IF(COUNTA(A517:J517,L517)=0,"",IF(OR(OR(NOT(ISTEXT(A517)),LEN(TRIM(A517))=0),OR(NOT(ISTEXT(B517)),LEN(TRIM(B517))=0),OR(NOT(ISTEXT(F517)),LEN(TRIM(F517))=0),OR(NOT(ISTEXT(J517)),LEN(TRIM(J517))=0)),"Заповніть код, відділ, підсумок і роль",IF(OR(A517&lt;&gt;TRIM(A517),B517&lt;&gt;TRIM(B517),ISNUMBER(FIND("*",A517)),ISNUMBER(FIND("?",A517)),ISNUMBER(FIND("~",A517)),ISNUMBER(FIND("*",B517)),ISNUMBER(FIND("?",B517)),ISNUMBER(FIND("~",B517))),"Перевірте код і відділ",IF(COUNTIF($A$7:$A$806,"="&amp;A517)&gt;1,"Код повторюється",IF(COUNTIFS('Налаштування'!$I$7:$I$18,"="&amp;B517,'Налаштування'!$J$7:$J$18,"Готово")&lt;&gt;1,"Перевірте відділ",IF(NOT(OR(C517="Тижневий",C517="Місячний")),"Оберіть тип",IF(OR(NOT(ISNUMBER(D517)),NOT(ISNUMBER(E517))),"Вкажіть дати",IF(OR(OR(D517&lt;1,D517&gt;2958465,D517&lt;&gt;INT(D517)),OR(E517&lt;1,E517&gt;2958465,E517&lt;&gt;INT(E517)),D517&gt;E517),"Перевірте дати",IF(OR('Налаштування'!$C$4&lt;&gt;"Готово",E517&lt;DATE('Налаштування'!$B$4,1,1),D517&gt;DATE('Налаштування'!$B$4,12,31)),"Перевірте рік",IF(OR(AND(C517="Тижневий",E517-D517&lt;&gt;6),AND(C517="Місячний",OR(YEAR(D517)&lt;&gt;'Налаштування'!$B$4,DAY(D517)&lt;&gt;1,E517&lt;&gt;DATE(YEAR(D517),MONTH(D517)+1,0)))),"Перевірте період",IF(COUNTIFS($B$7:$B$806,"="&amp;B517,$C$7:$C$806,C517,$D$7:$D$806,"&lt;="&amp;E517,$E$7:$E$806,"&gt;="&amp;D517)&gt;1,"Періоди перетинаються","Поля заповнені")))))))))))</x:f>
      </x:c>
      <x:c r="L517" s="11"/>
    </x:row>
    <x:row r="518" ht="40" customHeight="1">
      <x:c r="A518" s="11"/>
      <x:c r="B518" s="11"/>
      <x:c r="C518" s="11"/>
      <x:c r="D518" s="23"/>
      <x:c r="E518" s="23"/>
      <x:c r="F518" s="11"/>
      <x:c r="G518" s="11"/>
      <x:c r="H518" s="11"/>
      <x:c r="I518" s="11"/>
      <x:c r="J518" s="11"/>
      <x:c r="K518" s="12" t="str">
        <x:f>IF(COUNTA(A518:J518,L518)=0,"",IF(OR(OR(NOT(ISTEXT(A518)),LEN(TRIM(A518))=0),OR(NOT(ISTEXT(B518)),LEN(TRIM(B518))=0),OR(NOT(ISTEXT(F518)),LEN(TRIM(F518))=0),OR(NOT(ISTEXT(J518)),LEN(TRIM(J518))=0)),"Заповніть код, відділ, підсумок і роль",IF(OR(A518&lt;&gt;TRIM(A518),B518&lt;&gt;TRIM(B518),ISNUMBER(FIND("*",A518)),ISNUMBER(FIND("?",A518)),ISNUMBER(FIND("~",A518)),ISNUMBER(FIND("*",B518)),ISNUMBER(FIND("?",B518)),ISNUMBER(FIND("~",B518))),"Перевірте код і відділ",IF(COUNTIF($A$7:$A$806,"="&amp;A518)&gt;1,"Код повторюється",IF(COUNTIFS('Налаштування'!$I$7:$I$18,"="&amp;B518,'Налаштування'!$J$7:$J$18,"Готово")&lt;&gt;1,"Перевірте відділ",IF(NOT(OR(C518="Тижневий",C518="Місячний")),"Оберіть тип",IF(OR(NOT(ISNUMBER(D518)),NOT(ISNUMBER(E518))),"Вкажіть дати",IF(OR(OR(D518&lt;1,D518&gt;2958465,D518&lt;&gt;INT(D518)),OR(E518&lt;1,E518&gt;2958465,E518&lt;&gt;INT(E518)),D518&gt;E518),"Перевірте дати",IF(OR('Налаштування'!$C$4&lt;&gt;"Готово",E518&lt;DATE('Налаштування'!$B$4,1,1),D518&gt;DATE('Налаштування'!$B$4,12,31)),"Перевірте рік",IF(OR(AND(C518="Тижневий",E518-D518&lt;&gt;6),AND(C518="Місячний",OR(YEAR(D518)&lt;&gt;'Налаштування'!$B$4,DAY(D518)&lt;&gt;1,E518&lt;&gt;DATE(YEAR(D518),MONTH(D518)+1,0)))),"Перевірте період",IF(COUNTIFS($B$7:$B$806,"="&amp;B518,$C$7:$C$806,C518,$D$7:$D$806,"&lt;="&amp;E518,$E$7:$E$806,"&gt;="&amp;D518)&gt;1,"Періоди перетинаються","Поля заповнені")))))))))))</x:f>
      </x:c>
      <x:c r="L518" s="11"/>
    </x:row>
    <x:row r="519" ht="40" customHeight="1">
      <x:c r="A519" s="11"/>
      <x:c r="B519" s="11"/>
      <x:c r="C519" s="11"/>
      <x:c r="D519" s="23"/>
      <x:c r="E519" s="23"/>
      <x:c r="F519" s="11"/>
      <x:c r="G519" s="11"/>
      <x:c r="H519" s="11"/>
      <x:c r="I519" s="11"/>
      <x:c r="J519" s="11"/>
      <x:c r="K519" s="12" t="str">
        <x:f>IF(COUNTA(A519:J519,L519)=0,"",IF(OR(OR(NOT(ISTEXT(A519)),LEN(TRIM(A519))=0),OR(NOT(ISTEXT(B519)),LEN(TRIM(B519))=0),OR(NOT(ISTEXT(F519)),LEN(TRIM(F519))=0),OR(NOT(ISTEXT(J519)),LEN(TRIM(J519))=0)),"Заповніть код, відділ, підсумок і роль",IF(OR(A519&lt;&gt;TRIM(A519),B519&lt;&gt;TRIM(B519),ISNUMBER(FIND("*",A519)),ISNUMBER(FIND("?",A519)),ISNUMBER(FIND("~",A519)),ISNUMBER(FIND("*",B519)),ISNUMBER(FIND("?",B519)),ISNUMBER(FIND("~",B519))),"Перевірте код і відділ",IF(COUNTIF($A$7:$A$806,"="&amp;A519)&gt;1,"Код повторюється",IF(COUNTIFS('Налаштування'!$I$7:$I$18,"="&amp;B519,'Налаштування'!$J$7:$J$18,"Готово")&lt;&gt;1,"Перевірте відділ",IF(NOT(OR(C519="Тижневий",C519="Місячний")),"Оберіть тип",IF(OR(NOT(ISNUMBER(D519)),NOT(ISNUMBER(E519))),"Вкажіть дати",IF(OR(OR(D519&lt;1,D519&gt;2958465,D519&lt;&gt;INT(D519)),OR(E519&lt;1,E519&gt;2958465,E519&lt;&gt;INT(E519)),D519&gt;E519),"Перевірте дати",IF(OR('Налаштування'!$C$4&lt;&gt;"Готово",E519&lt;DATE('Налаштування'!$B$4,1,1),D519&gt;DATE('Налаштування'!$B$4,12,31)),"Перевірте рік",IF(OR(AND(C519="Тижневий",E519-D519&lt;&gt;6),AND(C519="Місячний",OR(YEAR(D519)&lt;&gt;'Налаштування'!$B$4,DAY(D519)&lt;&gt;1,E519&lt;&gt;DATE(YEAR(D519),MONTH(D519)+1,0)))),"Перевірте період",IF(COUNTIFS($B$7:$B$806,"="&amp;B519,$C$7:$C$806,C519,$D$7:$D$806,"&lt;="&amp;E519,$E$7:$E$806,"&gt;="&amp;D519)&gt;1,"Періоди перетинаються","Поля заповнені")))))))))))</x:f>
      </x:c>
      <x:c r="L519" s="11"/>
    </x:row>
    <x:row r="520" ht="40" customHeight="1">
      <x:c r="A520" s="11"/>
      <x:c r="B520" s="11"/>
      <x:c r="C520" s="11"/>
      <x:c r="D520" s="23"/>
      <x:c r="E520" s="23"/>
      <x:c r="F520" s="11"/>
      <x:c r="G520" s="11"/>
      <x:c r="H520" s="11"/>
      <x:c r="I520" s="11"/>
      <x:c r="J520" s="11"/>
      <x:c r="K520" s="12" t="str">
        <x:f>IF(COUNTA(A520:J520,L520)=0,"",IF(OR(OR(NOT(ISTEXT(A520)),LEN(TRIM(A520))=0),OR(NOT(ISTEXT(B520)),LEN(TRIM(B520))=0),OR(NOT(ISTEXT(F520)),LEN(TRIM(F520))=0),OR(NOT(ISTEXT(J520)),LEN(TRIM(J520))=0)),"Заповніть код, відділ, підсумок і роль",IF(OR(A520&lt;&gt;TRIM(A520),B520&lt;&gt;TRIM(B520),ISNUMBER(FIND("*",A520)),ISNUMBER(FIND("?",A520)),ISNUMBER(FIND("~",A520)),ISNUMBER(FIND("*",B520)),ISNUMBER(FIND("?",B520)),ISNUMBER(FIND("~",B520))),"Перевірте код і відділ",IF(COUNTIF($A$7:$A$806,"="&amp;A520)&gt;1,"Код повторюється",IF(COUNTIFS('Налаштування'!$I$7:$I$18,"="&amp;B520,'Налаштування'!$J$7:$J$18,"Готово")&lt;&gt;1,"Перевірте відділ",IF(NOT(OR(C520="Тижневий",C520="Місячний")),"Оберіть тип",IF(OR(NOT(ISNUMBER(D520)),NOT(ISNUMBER(E520))),"Вкажіть дати",IF(OR(OR(D520&lt;1,D520&gt;2958465,D520&lt;&gt;INT(D520)),OR(E520&lt;1,E520&gt;2958465,E520&lt;&gt;INT(E520)),D520&gt;E520),"Перевірте дати",IF(OR('Налаштування'!$C$4&lt;&gt;"Готово",E520&lt;DATE('Налаштування'!$B$4,1,1),D520&gt;DATE('Налаштування'!$B$4,12,31)),"Перевірте рік",IF(OR(AND(C520="Тижневий",E520-D520&lt;&gt;6),AND(C520="Місячний",OR(YEAR(D520)&lt;&gt;'Налаштування'!$B$4,DAY(D520)&lt;&gt;1,E520&lt;&gt;DATE(YEAR(D520),MONTH(D520)+1,0)))),"Перевірте період",IF(COUNTIFS($B$7:$B$806,"="&amp;B520,$C$7:$C$806,C520,$D$7:$D$806,"&lt;="&amp;E520,$E$7:$E$806,"&gt;="&amp;D520)&gt;1,"Періоди перетинаються","Поля заповнені")))))))))))</x:f>
      </x:c>
      <x:c r="L520" s="11"/>
    </x:row>
    <x:row r="521" ht="40" customHeight="1">
      <x:c r="A521" s="11"/>
      <x:c r="B521" s="11"/>
      <x:c r="C521" s="11"/>
      <x:c r="D521" s="23"/>
      <x:c r="E521" s="23"/>
      <x:c r="F521" s="11"/>
      <x:c r="G521" s="11"/>
      <x:c r="H521" s="11"/>
      <x:c r="I521" s="11"/>
      <x:c r="J521" s="11"/>
      <x:c r="K521" s="12" t="str">
        <x:f>IF(COUNTA(A521:J521,L521)=0,"",IF(OR(OR(NOT(ISTEXT(A521)),LEN(TRIM(A521))=0),OR(NOT(ISTEXT(B521)),LEN(TRIM(B521))=0),OR(NOT(ISTEXT(F521)),LEN(TRIM(F521))=0),OR(NOT(ISTEXT(J521)),LEN(TRIM(J521))=0)),"Заповніть код, відділ, підсумок і роль",IF(OR(A521&lt;&gt;TRIM(A521),B521&lt;&gt;TRIM(B521),ISNUMBER(FIND("*",A521)),ISNUMBER(FIND("?",A521)),ISNUMBER(FIND("~",A521)),ISNUMBER(FIND("*",B521)),ISNUMBER(FIND("?",B521)),ISNUMBER(FIND("~",B521))),"Перевірте код і відділ",IF(COUNTIF($A$7:$A$806,"="&amp;A521)&gt;1,"Код повторюється",IF(COUNTIFS('Налаштування'!$I$7:$I$18,"="&amp;B521,'Налаштування'!$J$7:$J$18,"Готово")&lt;&gt;1,"Перевірте відділ",IF(NOT(OR(C521="Тижневий",C521="Місячний")),"Оберіть тип",IF(OR(NOT(ISNUMBER(D521)),NOT(ISNUMBER(E521))),"Вкажіть дати",IF(OR(OR(D521&lt;1,D521&gt;2958465,D521&lt;&gt;INT(D521)),OR(E521&lt;1,E521&gt;2958465,E521&lt;&gt;INT(E521)),D521&gt;E521),"Перевірте дати",IF(OR('Налаштування'!$C$4&lt;&gt;"Готово",E521&lt;DATE('Налаштування'!$B$4,1,1),D521&gt;DATE('Налаштування'!$B$4,12,31)),"Перевірте рік",IF(OR(AND(C521="Тижневий",E521-D521&lt;&gt;6),AND(C521="Місячний",OR(YEAR(D521)&lt;&gt;'Налаштування'!$B$4,DAY(D521)&lt;&gt;1,E521&lt;&gt;DATE(YEAR(D521),MONTH(D521)+1,0)))),"Перевірте період",IF(COUNTIFS($B$7:$B$806,"="&amp;B521,$C$7:$C$806,C521,$D$7:$D$806,"&lt;="&amp;E521,$E$7:$E$806,"&gt;="&amp;D521)&gt;1,"Періоди перетинаються","Поля заповнені")))))))))))</x:f>
      </x:c>
      <x:c r="L521" s="11"/>
    </x:row>
    <x:row r="522" ht="40" customHeight="1">
      <x:c r="A522" s="11"/>
      <x:c r="B522" s="11"/>
      <x:c r="C522" s="11"/>
      <x:c r="D522" s="23"/>
      <x:c r="E522" s="23"/>
      <x:c r="F522" s="11"/>
      <x:c r="G522" s="11"/>
      <x:c r="H522" s="11"/>
      <x:c r="I522" s="11"/>
      <x:c r="J522" s="11"/>
      <x:c r="K522" s="12" t="str">
        <x:f>IF(COUNTA(A522:J522,L522)=0,"",IF(OR(OR(NOT(ISTEXT(A522)),LEN(TRIM(A522))=0),OR(NOT(ISTEXT(B522)),LEN(TRIM(B522))=0),OR(NOT(ISTEXT(F522)),LEN(TRIM(F522))=0),OR(NOT(ISTEXT(J522)),LEN(TRIM(J522))=0)),"Заповніть код, відділ, підсумок і роль",IF(OR(A522&lt;&gt;TRIM(A522),B522&lt;&gt;TRIM(B522),ISNUMBER(FIND("*",A522)),ISNUMBER(FIND("?",A522)),ISNUMBER(FIND("~",A522)),ISNUMBER(FIND("*",B522)),ISNUMBER(FIND("?",B522)),ISNUMBER(FIND("~",B522))),"Перевірте код і відділ",IF(COUNTIF($A$7:$A$806,"="&amp;A522)&gt;1,"Код повторюється",IF(COUNTIFS('Налаштування'!$I$7:$I$18,"="&amp;B522,'Налаштування'!$J$7:$J$18,"Готово")&lt;&gt;1,"Перевірте відділ",IF(NOT(OR(C522="Тижневий",C522="Місячний")),"Оберіть тип",IF(OR(NOT(ISNUMBER(D522)),NOT(ISNUMBER(E522))),"Вкажіть дати",IF(OR(OR(D522&lt;1,D522&gt;2958465,D522&lt;&gt;INT(D522)),OR(E522&lt;1,E522&gt;2958465,E522&lt;&gt;INT(E522)),D522&gt;E522),"Перевірте дати",IF(OR('Налаштування'!$C$4&lt;&gt;"Готово",E522&lt;DATE('Налаштування'!$B$4,1,1),D522&gt;DATE('Налаштування'!$B$4,12,31)),"Перевірте рік",IF(OR(AND(C522="Тижневий",E522-D522&lt;&gt;6),AND(C522="Місячний",OR(YEAR(D522)&lt;&gt;'Налаштування'!$B$4,DAY(D522)&lt;&gt;1,E522&lt;&gt;DATE(YEAR(D522),MONTH(D522)+1,0)))),"Перевірте період",IF(COUNTIFS($B$7:$B$806,"="&amp;B522,$C$7:$C$806,C522,$D$7:$D$806,"&lt;="&amp;E522,$E$7:$E$806,"&gt;="&amp;D522)&gt;1,"Періоди перетинаються","Поля заповнені")))))))))))</x:f>
      </x:c>
      <x:c r="L522" s="11"/>
    </x:row>
    <x:row r="523" ht="40" customHeight="1">
      <x:c r="A523" s="11"/>
      <x:c r="B523" s="11"/>
      <x:c r="C523" s="11"/>
      <x:c r="D523" s="23"/>
      <x:c r="E523" s="23"/>
      <x:c r="F523" s="11"/>
      <x:c r="G523" s="11"/>
      <x:c r="H523" s="11"/>
      <x:c r="I523" s="11"/>
      <x:c r="J523" s="11"/>
      <x:c r="K523" s="12" t="str">
        <x:f>IF(COUNTA(A523:J523,L523)=0,"",IF(OR(OR(NOT(ISTEXT(A523)),LEN(TRIM(A523))=0),OR(NOT(ISTEXT(B523)),LEN(TRIM(B523))=0),OR(NOT(ISTEXT(F523)),LEN(TRIM(F523))=0),OR(NOT(ISTEXT(J523)),LEN(TRIM(J523))=0)),"Заповніть код, відділ, підсумок і роль",IF(OR(A523&lt;&gt;TRIM(A523),B523&lt;&gt;TRIM(B523),ISNUMBER(FIND("*",A523)),ISNUMBER(FIND("?",A523)),ISNUMBER(FIND("~",A523)),ISNUMBER(FIND("*",B523)),ISNUMBER(FIND("?",B523)),ISNUMBER(FIND("~",B523))),"Перевірте код і відділ",IF(COUNTIF($A$7:$A$806,"="&amp;A523)&gt;1,"Код повторюється",IF(COUNTIFS('Налаштування'!$I$7:$I$18,"="&amp;B523,'Налаштування'!$J$7:$J$18,"Готово")&lt;&gt;1,"Перевірте відділ",IF(NOT(OR(C523="Тижневий",C523="Місячний")),"Оберіть тип",IF(OR(NOT(ISNUMBER(D523)),NOT(ISNUMBER(E523))),"Вкажіть дати",IF(OR(OR(D523&lt;1,D523&gt;2958465,D523&lt;&gt;INT(D523)),OR(E523&lt;1,E523&gt;2958465,E523&lt;&gt;INT(E523)),D523&gt;E523),"Перевірте дати",IF(OR('Налаштування'!$C$4&lt;&gt;"Готово",E523&lt;DATE('Налаштування'!$B$4,1,1),D523&gt;DATE('Налаштування'!$B$4,12,31)),"Перевірте рік",IF(OR(AND(C523="Тижневий",E523-D523&lt;&gt;6),AND(C523="Місячний",OR(YEAR(D523)&lt;&gt;'Налаштування'!$B$4,DAY(D523)&lt;&gt;1,E523&lt;&gt;DATE(YEAR(D523),MONTH(D523)+1,0)))),"Перевірте період",IF(COUNTIFS($B$7:$B$806,"="&amp;B523,$C$7:$C$806,C523,$D$7:$D$806,"&lt;="&amp;E523,$E$7:$E$806,"&gt;="&amp;D523)&gt;1,"Періоди перетинаються","Поля заповнені")))))))))))</x:f>
      </x:c>
      <x:c r="L523" s="11"/>
    </x:row>
    <x:row r="524" ht="40" customHeight="1">
      <x:c r="A524" s="11"/>
      <x:c r="B524" s="11"/>
      <x:c r="C524" s="11"/>
      <x:c r="D524" s="23"/>
      <x:c r="E524" s="23"/>
      <x:c r="F524" s="11"/>
      <x:c r="G524" s="11"/>
      <x:c r="H524" s="11"/>
      <x:c r="I524" s="11"/>
      <x:c r="J524" s="11"/>
      <x:c r="K524" s="12" t="str">
        <x:f>IF(COUNTA(A524:J524,L524)=0,"",IF(OR(OR(NOT(ISTEXT(A524)),LEN(TRIM(A524))=0),OR(NOT(ISTEXT(B524)),LEN(TRIM(B524))=0),OR(NOT(ISTEXT(F524)),LEN(TRIM(F524))=0),OR(NOT(ISTEXT(J524)),LEN(TRIM(J524))=0)),"Заповніть код, відділ, підсумок і роль",IF(OR(A524&lt;&gt;TRIM(A524),B524&lt;&gt;TRIM(B524),ISNUMBER(FIND("*",A524)),ISNUMBER(FIND("?",A524)),ISNUMBER(FIND("~",A524)),ISNUMBER(FIND("*",B524)),ISNUMBER(FIND("?",B524)),ISNUMBER(FIND("~",B524))),"Перевірте код і відділ",IF(COUNTIF($A$7:$A$806,"="&amp;A524)&gt;1,"Код повторюється",IF(COUNTIFS('Налаштування'!$I$7:$I$18,"="&amp;B524,'Налаштування'!$J$7:$J$18,"Готово")&lt;&gt;1,"Перевірте відділ",IF(NOT(OR(C524="Тижневий",C524="Місячний")),"Оберіть тип",IF(OR(NOT(ISNUMBER(D524)),NOT(ISNUMBER(E524))),"Вкажіть дати",IF(OR(OR(D524&lt;1,D524&gt;2958465,D524&lt;&gt;INT(D524)),OR(E524&lt;1,E524&gt;2958465,E524&lt;&gt;INT(E524)),D524&gt;E524),"Перевірте дати",IF(OR('Налаштування'!$C$4&lt;&gt;"Готово",E524&lt;DATE('Налаштування'!$B$4,1,1),D524&gt;DATE('Налаштування'!$B$4,12,31)),"Перевірте рік",IF(OR(AND(C524="Тижневий",E524-D524&lt;&gt;6),AND(C524="Місячний",OR(YEAR(D524)&lt;&gt;'Налаштування'!$B$4,DAY(D524)&lt;&gt;1,E524&lt;&gt;DATE(YEAR(D524),MONTH(D524)+1,0)))),"Перевірте період",IF(COUNTIFS($B$7:$B$806,"="&amp;B524,$C$7:$C$806,C524,$D$7:$D$806,"&lt;="&amp;E524,$E$7:$E$806,"&gt;="&amp;D524)&gt;1,"Періоди перетинаються","Поля заповнені")))))))))))</x:f>
      </x:c>
      <x:c r="L524" s="11"/>
    </x:row>
    <x:row r="525" ht="40" customHeight="1">
      <x:c r="A525" s="11"/>
      <x:c r="B525" s="11"/>
      <x:c r="C525" s="11"/>
      <x:c r="D525" s="23"/>
      <x:c r="E525" s="23"/>
      <x:c r="F525" s="11"/>
      <x:c r="G525" s="11"/>
      <x:c r="H525" s="11"/>
      <x:c r="I525" s="11"/>
      <x:c r="J525" s="11"/>
      <x:c r="K525" s="12" t="str">
        <x:f>IF(COUNTA(A525:J525,L525)=0,"",IF(OR(OR(NOT(ISTEXT(A525)),LEN(TRIM(A525))=0),OR(NOT(ISTEXT(B525)),LEN(TRIM(B525))=0),OR(NOT(ISTEXT(F525)),LEN(TRIM(F525))=0),OR(NOT(ISTEXT(J525)),LEN(TRIM(J525))=0)),"Заповніть код, відділ, підсумок і роль",IF(OR(A525&lt;&gt;TRIM(A525),B525&lt;&gt;TRIM(B525),ISNUMBER(FIND("*",A525)),ISNUMBER(FIND("?",A525)),ISNUMBER(FIND("~",A525)),ISNUMBER(FIND("*",B525)),ISNUMBER(FIND("?",B525)),ISNUMBER(FIND("~",B525))),"Перевірте код і відділ",IF(COUNTIF($A$7:$A$806,"="&amp;A525)&gt;1,"Код повторюється",IF(COUNTIFS('Налаштування'!$I$7:$I$18,"="&amp;B525,'Налаштування'!$J$7:$J$18,"Готово")&lt;&gt;1,"Перевірте відділ",IF(NOT(OR(C525="Тижневий",C525="Місячний")),"Оберіть тип",IF(OR(NOT(ISNUMBER(D525)),NOT(ISNUMBER(E525))),"Вкажіть дати",IF(OR(OR(D525&lt;1,D525&gt;2958465,D525&lt;&gt;INT(D525)),OR(E525&lt;1,E525&gt;2958465,E525&lt;&gt;INT(E525)),D525&gt;E525),"Перевірте дати",IF(OR('Налаштування'!$C$4&lt;&gt;"Готово",E525&lt;DATE('Налаштування'!$B$4,1,1),D525&gt;DATE('Налаштування'!$B$4,12,31)),"Перевірте рік",IF(OR(AND(C525="Тижневий",E525-D525&lt;&gt;6),AND(C525="Місячний",OR(YEAR(D525)&lt;&gt;'Налаштування'!$B$4,DAY(D525)&lt;&gt;1,E525&lt;&gt;DATE(YEAR(D525),MONTH(D525)+1,0)))),"Перевірте період",IF(COUNTIFS($B$7:$B$806,"="&amp;B525,$C$7:$C$806,C525,$D$7:$D$806,"&lt;="&amp;E525,$E$7:$E$806,"&gt;="&amp;D525)&gt;1,"Періоди перетинаються","Поля заповнені")))))))))))</x:f>
      </x:c>
      <x:c r="L525" s="11"/>
    </x:row>
    <x:row r="526" ht="40" customHeight="1">
      <x:c r="A526" s="11"/>
      <x:c r="B526" s="11"/>
      <x:c r="C526" s="11"/>
      <x:c r="D526" s="23"/>
      <x:c r="E526" s="23"/>
      <x:c r="F526" s="11"/>
      <x:c r="G526" s="11"/>
      <x:c r="H526" s="11"/>
      <x:c r="I526" s="11"/>
      <x:c r="J526" s="11"/>
      <x:c r="K526" s="12" t="str">
        <x:f>IF(COUNTA(A526:J526,L526)=0,"",IF(OR(OR(NOT(ISTEXT(A526)),LEN(TRIM(A526))=0),OR(NOT(ISTEXT(B526)),LEN(TRIM(B526))=0),OR(NOT(ISTEXT(F526)),LEN(TRIM(F526))=0),OR(NOT(ISTEXT(J526)),LEN(TRIM(J526))=0)),"Заповніть код, відділ, підсумок і роль",IF(OR(A526&lt;&gt;TRIM(A526),B526&lt;&gt;TRIM(B526),ISNUMBER(FIND("*",A526)),ISNUMBER(FIND("?",A526)),ISNUMBER(FIND("~",A526)),ISNUMBER(FIND("*",B526)),ISNUMBER(FIND("?",B526)),ISNUMBER(FIND("~",B526))),"Перевірте код і відділ",IF(COUNTIF($A$7:$A$806,"="&amp;A526)&gt;1,"Код повторюється",IF(COUNTIFS('Налаштування'!$I$7:$I$18,"="&amp;B526,'Налаштування'!$J$7:$J$18,"Готово")&lt;&gt;1,"Перевірте відділ",IF(NOT(OR(C526="Тижневий",C526="Місячний")),"Оберіть тип",IF(OR(NOT(ISNUMBER(D526)),NOT(ISNUMBER(E526))),"Вкажіть дати",IF(OR(OR(D526&lt;1,D526&gt;2958465,D526&lt;&gt;INT(D526)),OR(E526&lt;1,E526&gt;2958465,E526&lt;&gt;INT(E526)),D526&gt;E526),"Перевірте дати",IF(OR('Налаштування'!$C$4&lt;&gt;"Готово",E526&lt;DATE('Налаштування'!$B$4,1,1),D526&gt;DATE('Налаштування'!$B$4,12,31)),"Перевірте рік",IF(OR(AND(C526="Тижневий",E526-D526&lt;&gt;6),AND(C526="Місячний",OR(YEAR(D526)&lt;&gt;'Налаштування'!$B$4,DAY(D526)&lt;&gt;1,E526&lt;&gt;DATE(YEAR(D526),MONTH(D526)+1,0)))),"Перевірте період",IF(COUNTIFS($B$7:$B$806,"="&amp;B526,$C$7:$C$806,C526,$D$7:$D$806,"&lt;="&amp;E526,$E$7:$E$806,"&gt;="&amp;D526)&gt;1,"Періоди перетинаються","Поля заповнені")))))))))))</x:f>
      </x:c>
      <x:c r="L526" s="11"/>
    </x:row>
    <x:row r="527" ht="40" customHeight="1">
      <x:c r="A527" s="11"/>
      <x:c r="B527" s="11"/>
      <x:c r="C527" s="11"/>
      <x:c r="D527" s="23"/>
      <x:c r="E527" s="23"/>
      <x:c r="F527" s="11"/>
      <x:c r="G527" s="11"/>
      <x:c r="H527" s="11"/>
      <x:c r="I527" s="11"/>
      <x:c r="J527" s="11"/>
      <x:c r="K527" s="12" t="str">
        <x:f>IF(COUNTA(A527:J527,L527)=0,"",IF(OR(OR(NOT(ISTEXT(A527)),LEN(TRIM(A527))=0),OR(NOT(ISTEXT(B527)),LEN(TRIM(B527))=0),OR(NOT(ISTEXT(F527)),LEN(TRIM(F527))=0),OR(NOT(ISTEXT(J527)),LEN(TRIM(J527))=0)),"Заповніть код, відділ, підсумок і роль",IF(OR(A527&lt;&gt;TRIM(A527),B527&lt;&gt;TRIM(B527),ISNUMBER(FIND("*",A527)),ISNUMBER(FIND("?",A527)),ISNUMBER(FIND("~",A527)),ISNUMBER(FIND("*",B527)),ISNUMBER(FIND("?",B527)),ISNUMBER(FIND("~",B527))),"Перевірте код і відділ",IF(COUNTIF($A$7:$A$806,"="&amp;A527)&gt;1,"Код повторюється",IF(COUNTIFS('Налаштування'!$I$7:$I$18,"="&amp;B527,'Налаштування'!$J$7:$J$18,"Готово")&lt;&gt;1,"Перевірте відділ",IF(NOT(OR(C527="Тижневий",C527="Місячний")),"Оберіть тип",IF(OR(NOT(ISNUMBER(D527)),NOT(ISNUMBER(E527))),"Вкажіть дати",IF(OR(OR(D527&lt;1,D527&gt;2958465,D527&lt;&gt;INT(D527)),OR(E527&lt;1,E527&gt;2958465,E527&lt;&gt;INT(E527)),D527&gt;E527),"Перевірте дати",IF(OR('Налаштування'!$C$4&lt;&gt;"Готово",E527&lt;DATE('Налаштування'!$B$4,1,1),D527&gt;DATE('Налаштування'!$B$4,12,31)),"Перевірте рік",IF(OR(AND(C527="Тижневий",E527-D527&lt;&gt;6),AND(C527="Місячний",OR(YEAR(D527)&lt;&gt;'Налаштування'!$B$4,DAY(D527)&lt;&gt;1,E527&lt;&gt;DATE(YEAR(D527),MONTH(D527)+1,0)))),"Перевірте період",IF(COUNTIFS($B$7:$B$806,"="&amp;B527,$C$7:$C$806,C527,$D$7:$D$806,"&lt;="&amp;E527,$E$7:$E$806,"&gt;="&amp;D527)&gt;1,"Періоди перетинаються","Поля заповнені")))))))))))</x:f>
      </x:c>
      <x:c r="L527" s="11"/>
    </x:row>
    <x:row r="528" ht="40" customHeight="1">
      <x:c r="A528" s="11"/>
      <x:c r="B528" s="11"/>
      <x:c r="C528" s="11"/>
      <x:c r="D528" s="23"/>
      <x:c r="E528" s="23"/>
      <x:c r="F528" s="11"/>
      <x:c r="G528" s="11"/>
      <x:c r="H528" s="11"/>
      <x:c r="I528" s="11"/>
      <x:c r="J528" s="11"/>
      <x:c r="K528" s="12" t="str">
        <x:f>IF(COUNTA(A528:J528,L528)=0,"",IF(OR(OR(NOT(ISTEXT(A528)),LEN(TRIM(A528))=0),OR(NOT(ISTEXT(B528)),LEN(TRIM(B528))=0),OR(NOT(ISTEXT(F528)),LEN(TRIM(F528))=0),OR(NOT(ISTEXT(J528)),LEN(TRIM(J528))=0)),"Заповніть код, відділ, підсумок і роль",IF(OR(A528&lt;&gt;TRIM(A528),B528&lt;&gt;TRIM(B528),ISNUMBER(FIND("*",A528)),ISNUMBER(FIND("?",A528)),ISNUMBER(FIND("~",A528)),ISNUMBER(FIND("*",B528)),ISNUMBER(FIND("?",B528)),ISNUMBER(FIND("~",B528))),"Перевірте код і відділ",IF(COUNTIF($A$7:$A$806,"="&amp;A528)&gt;1,"Код повторюється",IF(COUNTIFS('Налаштування'!$I$7:$I$18,"="&amp;B528,'Налаштування'!$J$7:$J$18,"Готово")&lt;&gt;1,"Перевірте відділ",IF(NOT(OR(C528="Тижневий",C528="Місячний")),"Оберіть тип",IF(OR(NOT(ISNUMBER(D528)),NOT(ISNUMBER(E528))),"Вкажіть дати",IF(OR(OR(D528&lt;1,D528&gt;2958465,D528&lt;&gt;INT(D528)),OR(E528&lt;1,E528&gt;2958465,E528&lt;&gt;INT(E528)),D528&gt;E528),"Перевірте дати",IF(OR('Налаштування'!$C$4&lt;&gt;"Готово",E528&lt;DATE('Налаштування'!$B$4,1,1),D528&gt;DATE('Налаштування'!$B$4,12,31)),"Перевірте рік",IF(OR(AND(C528="Тижневий",E528-D528&lt;&gt;6),AND(C528="Місячний",OR(YEAR(D528)&lt;&gt;'Налаштування'!$B$4,DAY(D528)&lt;&gt;1,E528&lt;&gt;DATE(YEAR(D528),MONTH(D528)+1,0)))),"Перевірте період",IF(COUNTIFS($B$7:$B$806,"="&amp;B528,$C$7:$C$806,C528,$D$7:$D$806,"&lt;="&amp;E528,$E$7:$E$806,"&gt;="&amp;D528)&gt;1,"Періоди перетинаються","Поля заповнені")))))))))))</x:f>
      </x:c>
      <x:c r="L528" s="11"/>
    </x:row>
    <x:row r="529" ht="40" customHeight="1">
      <x:c r="A529" s="11"/>
      <x:c r="B529" s="11"/>
      <x:c r="C529" s="11"/>
      <x:c r="D529" s="23"/>
      <x:c r="E529" s="23"/>
      <x:c r="F529" s="11"/>
      <x:c r="G529" s="11"/>
      <x:c r="H529" s="11"/>
      <x:c r="I529" s="11"/>
      <x:c r="J529" s="11"/>
      <x:c r="K529" s="12" t="str">
        <x:f>IF(COUNTA(A529:J529,L529)=0,"",IF(OR(OR(NOT(ISTEXT(A529)),LEN(TRIM(A529))=0),OR(NOT(ISTEXT(B529)),LEN(TRIM(B529))=0),OR(NOT(ISTEXT(F529)),LEN(TRIM(F529))=0),OR(NOT(ISTEXT(J529)),LEN(TRIM(J529))=0)),"Заповніть код, відділ, підсумок і роль",IF(OR(A529&lt;&gt;TRIM(A529),B529&lt;&gt;TRIM(B529),ISNUMBER(FIND("*",A529)),ISNUMBER(FIND("?",A529)),ISNUMBER(FIND("~",A529)),ISNUMBER(FIND("*",B529)),ISNUMBER(FIND("?",B529)),ISNUMBER(FIND("~",B529))),"Перевірте код і відділ",IF(COUNTIF($A$7:$A$806,"="&amp;A529)&gt;1,"Код повторюється",IF(COUNTIFS('Налаштування'!$I$7:$I$18,"="&amp;B529,'Налаштування'!$J$7:$J$18,"Готово")&lt;&gt;1,"Перевірте відділ",IF(NOT(OR(C529="Тижневий",C529="Місячний")),"Оберіть тип",IF(OR(NOT(ISNUMBER(D529)),NOT(ISNUMBER(E529))),"Вкажіть дати",IF(OR(OR(D529&lt;1,D529&gt;2958465,D529&lt;&gt;INT(D529)),OR(E529&lt;1,E529&gt;2958465,E529&lt;&gt;INT(E529)),D529&gt;E529),"Перевірте дати",IF(OR('Налаштування'!$C$4&lt;&gt;"Готово",E529&lt;DATE('Налаштування'!$B$4,1,1),D529&gt;DATE('Налаштування'!$B$4,12,31)),"Перевірте рік",IF(OR(AND(C529="Тижневий",E529-D529&lt;&gt;6),AND(C529="Місячний",OR(YEAR(D529)&lt;&gt;'Налаштування'!$B$4,DAY(D529)&lt;&gt;1,E529&lt;&gt;DATE(YEAR(D529),MONTH(D529)+1,0)))),"Перевірте період",IF(COUNTIFS($B$7:$B$806,"="&amp;B529,$C$7:$C$806,C529,$D$7:$D$806,"&lt;="&amp;E529,$E$7:$E$806,"&gt;="&amp;D529)&gt;1,"Періоди перетинаються","Поля заповнені")))))))))))</x:f>
      </x:c>
      <x:c r="L529" s="11"/>
    </x:row>
    <x:row r="530" ht="40" customHeight="1">
      <x:c r="A530" s="11"/>
      <x:c r="B530" s="11"/>
      <x:c r="C530" s="11"/>
      <x:c r="D530" s="23"/>
      <x:c r="E530" s="23"/>
      <x:c r="F530" s="11"/>
      <x:c r="G530" s="11"/>
      <x:c r="H530" s="11"/>
      <x:c r="I530" s="11"/>
      <x:c r="J530" s="11"/>
      <x:c r="K530" s="12" t="str">
        <x:f>IF(COUNTA(A530:J530,L530)=0,"",IF(OR(OR(NOT(ISTEXT(A530)),LEN(TRIM(A530))=0),OR(NOT(ISTEXT(B530)),LEN(TRIM(B530))=0),OR(NOT(ISTEXT(F530)),LEN(TRIM(F530))=0),OR(NOT(ISTEXT(J530)),LEN(TRIM(J530))=0)),"Заповніть код, відділ, підсумок і роль",IF(OR(A530&lt;&gt;TRIM(A530),B530&lt;&gt;TRIM(B530),ISNUMBER(FIND("*",A530)),ISNUMBER(FIND("?",A530)),ISNUMBER(FIND("~",A530)),ISNUMBER(FIND("*",B530)),ISNUMBER(FIND("?",B530)),ISNUMBER(FIND("~",B530))),"Перевірте код і відділ",IF(COUNTIF($A$7:$A$806,"="&amp;A530)&gt;1,"Код повторюється",IF(COUNTIFS('Налаштування'!$I$7:$I$18,"="&amp;B530,'Налаштування'!$J$7:$J$18,"Готово")&lt;&gt;1,"Перевірте відділ",IF(NOT(OR(C530="Тижневий",C530="Місячний")),"Оберіть тип",IF(OR(NOT(ISNUMBER(D530)),NOT(ISNUMBER(E530))),"Вкажіть дати",IF(OR(OR(D530&lt;1,D530&gt;2958465,D530&lt;&gt;INT(D530)),OR(E530&lt;1,E530&gt;2958465,E530&lt;&gt;INT(E530)),D530&gt;E530),"Перевірте дати",IF(OR('Налаштування'!$C$4&lt;&gt;"Готово",E530&lt;DATE('Налаштування'!$B$4,1,1),D530&gt;DATE('Налаштування'!$B$4,12,31)),"Перевірте рік",IF(OR(AND(C530="Тижневий",E530-D530&lt;&gt;6),AND(C530="Місячний",OR(YEAR(D530)&lt;&gt;'Налаштування'!$B$4,DAY(D530)&lt;&gt;1,E530&lt;&gt;DATE(YEAR(D530),MONTH(D530)+1,0)))),"Перевірте період",IF(COUNTIFS($B$7:$B$806,"="&amp;B530,$C$7:$C$806,C530,$D$7:$D$806,"&lt;="&amp;E530,$E$7:$E$806,"&gt;="&amp;D530)&gt;1,"Періоди перетинаються","Поля заповнені")))))))))))</x:f>
      </x:c>
      <x:c r="L530" s="11"/>
    </x:row>
    <x:row r="531" ht="40" customHeight="1">
      <x:c r="A531" s="11"/>
      <x:c r="B531" s="11"/>
      <x:c r="C531" s="11"/>
      <x:c r="D531" s="23"/>
      <x:c r="E531" s="23"/>
      <x:c r="F531" s="11"/>
      <x:c r="G531" s="11"/>
      <x:c r="H531" s="11"/>
      <x:c r="I531" s="11"/>
      <x:c r="J531" s="11"/>
      <x:c r="K531" s="12" t="str">
        <x:f>IF(COUNTA(A531:J531,L531)=0,"",IF(OR(OR(NOT(ISTEXT(A531)),LEN(TRIM(A531))=0),OR(NOT(ISTEXT(B531)),LEN(TRIM(B531))=0),OR(NOT(ISTEXT(F531)),LEN(TRIM(F531))=0),OR(NOT(ISTEXT(J531)),LEN(TRIM(J531))=0)),"Заповніть код, відділ, підсумок і роль",IF(OR(A531&lt;&gt;TRIM(A531),B531&lt;&gt;TRIM(B531),ISNUMBER(FIND("*",A531)),ISNUMBER(FIND("?",A531)),ISNUMBER(FIND("~",A531)),ISNUMBER(FIND("*",B531)),ISNUMBER(FIND("?",B531)),ISNUMBER(FIND("~",B531))),"Перевірте код і відділ",IF(COUNTIF($A$7:$A$806,"="&amp;A531)&gt;1,"Код повторюється",IF(COUNTIFS('Налаштування'!$I$7:$I$18,"="&amp;B531,'Налаштування'!$J$7:$J$18,"Готово")&lt;&gt;1,"Перевірте відділ",IF(NOT(OR(C531="Тижневий",C531="Місячний")),"Оберіть тип",IF(OR(NOT(ISNUMBER(D531)),NOT(ISNUMBER(E531))),"Вкажіть дати",IF(OR(OR(D531&lt;1,D531&gt;2958465,D531&lt;&gt;INT(D531)),OR(E531&lt;1,E531&gt;2958465,E531&lt;&gt;INT(E531)),D531&gt;E531),"Перевірте дати",IF(OR('Налаштування'!$C$4&lt;&gt;"Готово",E531&lt;DATE('Налаштування'!$B$4,1,1),D531&gt;DATE('Налаштування'!$B$4,12,31)),"Перевірте рік",IF(OR(AND(C531="Тижневий",E531-D531&lt;&gt;6),AND(C531="Місячний",OR(YEAR(D531)&lt;&gt;'Налаштування'!$B$4,DAY(D531)&lt;&gt;1,E531&lt;&gt;DATE(YEAR(D531),MONTH(D531)+1,0)))),"Перевірте період",IF(COUNTIFS($B$7:$B$806,"="&amp;B531,$C$7:$C$806,C531,$D$7:$D$806,"&lt;="&amp;E531,$E$7:$E$806,"&gt;="&amp;D531)&gt;1,"Періоди перетинаються","Поля заповнені")))))))))))</x:f>
      </x:c>
      <x:c r="L531" s="11"/>
    </x:row>
    <x:row r="532" ht="40" customHeight="1">
      <x:c r="A532" s="11"/>
      <x:c r="B532" s="11"/>
      <x:c r="C532" s="11"/>
      <x:c r="D532" s="23"/>
      <x:c r="E532" s="23"/>
      <x:c r="F532" s="11"/>
      <x:c r="G532" s="11"/>
      <x:c r="H532" s="11"/>
      <x:c r="I532" s="11"/>
      <x:c r="J532" s="11"/>
      <x:c r="K532" s="12" t="str">
        <x:f>IF(COUNTA(A532:J532,L532)=0,"",IF(OR(OR(NOT(ISTEXT(A532)),LEN(TRIM(A532))=0),OR(NOT(ISTEXT(B532)),LEN(TRIM(B532))=0),OR(NOT(ISTEXT(F532)),LEN(TRIM(F532))=0),OR(NOT(ISTEXT(J532)),LEN(TRIM(J532))=0)),"Заповніть код, відділ, підсумок і роль",IF(OR(A532&lt;&gt;TRIM(A532),B532&lt;&gt;TRIM(B532),ISNUMBER(FIND("*",A532)),ISNUMBER(FIND("?",A532)),ISNUMBER(FIND("~",A532)),ISNUMBER(FIND("*",B532)),ISNUMBER(FIND("?",B532)),ISNUMBER(FIND("~",B532))),"Перевірте код і відділ",IF(COUNTIF($A$7:$A$806,"="&amp;A532)&gt;1,"Код повторюється",IF(COUNTIFS('Налаштування'!$I$7:$I$18,"="&amp;B532,'Налаштування'!$J$7:$J$18,"Готово")&lt;&gt;1,"Перевірте відділ",IF(NOT(OR(C532="Тижневий",C532="Місячний")),"Оберіть тип",IF(OR(NOT(ISNUMBER(D532)),NOT(ISNUMBER(E532))),"Вкажіть дати",IF(OR(OR(D532&lt;1,D532&gt;2958465,D532&lt;&gt;INT(D532)),OR(E532&lt;1,E532&gt;2958465,E532&lt;&gt;INT(E532)),D532&gt;E532),"Перевірте дати",IF(OR('Налаштування'!$C$4&lt;&gt;"Готово",E532&lt;DATE('Налаштування'!$B$4,1,1),D532&gt;DATE('Налаштування'!$B$4,12,31)),"Перевірте рік",IF(OR(AND(C532="Тижневий",E532-D532&lt;&gt;6),AND(C532="Місячний",OR(YEAR(D532)&lt;&gt;'Налаштування'!$B$4,DAY(D532)&lt;&gt;1,E532&lt;&gt;DATE(YEAR(D532),MONTH(D532)+1,0)))),"Перевірте період",IF(COUNTIFS($B$7:$B$806,"="&amp;B532,$C$7:$C$806,C532,$D$7:$D$806,"&lt;="&amp;E532,$E$7:$E$806,"&gt;="&amp;D532)&gt;1,"Періоди перетинаються","Поля заповнені")))))))))))</x:f>
      </x:c>
      <x:c r="L532" s="11"/>
    </x:row>
    <x:row r="533" ht="40" customHeight="1">
      <x:c r="A533" s="11"/>
      <x:c r="B533" s="11"/>
      <x:c r="C533" s="11"/>
      <x:c r="D533" s="23"/>
      <x:c r="E533" s="23"/>
      <x:c r="F533" s="11"/>
      <x:c r="G533" s="11"/>
      <x:c r="H533" s="11"/>
      <x:c r="I533" s="11"/>
      <x:c r="J533" s="11"/>
      <x:c r="K533" s="12" t="str">
        <x:f>IF(COUNTA(A533:J533,L533)=0,"",IF(OR(OR(NOT(ISTEXT(A533)),LEN(TRIM(A533))=0),OR(NOT(ISTEXT(B533)),LEN(TRIM(B533))=0),OR(NOT(ISTEXT(F533)),LEN(TRIM(F533))=0),OR(NOT(ISTEXT(J533)),LEN(TRIM(J533))=0)),"Заповніть код, відділ, підсумок і роль",IF(OR(A533&lt;&gt;TRIM(A533),B533&lt;&gt;TRIM(B533),ISNUMBER(FIND("*",A533)),ISNUMBER(FIND("?",A533)),ISNUMBER(FIND("~",A533)),ISNUMBER(FIND("*",B533)),ISNUMBER(FIND("?",B533)),ISNUMBER(FIND("~",B533))),"Перевірте код і відділ",IF(COUNTIF($A$7:$A$806,"="&amp;A533)&gt;1,"Код повторюється",IF(COUNTIFS('Налаштування'!$I$7:$I$18,"="&amp;B533,'Налаштування'!$J$7:$J$18,"Готово")&lt;&gt;1,"Перевірте відділ",IF(NOT(OR(C533="Тижневий",C533="Місячний")),"Оберіть тип",IF(OR(NOT(ISNUMBER(D533)),NOT(ISNUMBER(E533))),"Вкажіть дати",IF(OR(OR(D533&lt;1,D533&gt;2958465,D533&lt;&gt;INT(D533)),OR(E533&lt;1,E533&gt;2958465,E533&lt;&gt;INT(E533)),D533&gt;E533),"Перевірте дати",IF(OR('Налаштування'!$C$4&lt;&gt;"Готово",E533&lt;DATE('Налаштування'!$B$4,1,1),D533&gt;DATE('Налаштування'!$B$4,12,31)),"Перевірте рік",IF(OR(AND(C533="Тижневий",E533-D533&lt;&gt;6),AND(C533="Місячний",OR(YEAR(D533)&lt;&gt;'Налаштування'!$B$4,DAY(D533)&lt;&gt;1,E533&lt;&gt;DATE(YEAR(D533),MONTH(D533)+1,0)))),"Перевірте період",IF(COUNTIFS($B$7:$B$806,"="&amp;B533,$C$7:$C$806,C533,$D$7:$D$806,"&lt;="&amp;E533,$E$7:$E$806,"&gt;="&amp;D533)&gt;1,"Періоди перетинаються","Поля заповнені")))))))))))</x:f>
      </x:c>
      <x:c r="L533" s="11"/>
    </x:row>
    <x:row r="534" ht="40" customHeight="1">
      <x:c r="A534" s="11"/>
      <x:c r="B534" s="11"/>
      <x:c r="C534" s="11"/>
      <x:c r="D534" s="23"/>
      <x:c r="E534" s="23"/>
      <x:c r="F534" s="11"/>
      <x:c r="G534" s="11"/>
      <x:c r="H534" s="11"/>
      <x:c r="I534" s="11"/>
      <x:c r="J534" s="11"/>
      <x:c r="K534" s="12" t="str">
        <x:f>IF(COUNTA(A534:J534,L534)=0,"",IF(OR(OR(NOT(ISTEXT(A534)),LEN(TRIM(A534))=0),OR(NOT(ISTEXT(B534)),LEN(TRIM(B534))=0),OR(NOT(ISTEXT(F534)),LEN(TRIM(F534))=0),OR(NOT(ISTEXT(J534)),LEN(TRIM(J534))=0)),"Заповніть код, відділ, підсумок і роль",IF(OR(A534&lt;&gt;TRIM(A534),B534&lt;&gt;TRIM(B534),ISNUMBER(FIND("*",A534)),ISNUMBER(FIND("?",A534)),ISNUMBER(FIND("~",A534)),ISNUMBER(FIND("*",B534)),ISNUMBER(FIND("?",B534)),ISNUMBER(FIND("~",B534))),"Перевірте код і відділ",IF(COUNTIF($A$7:$A$806,"="&amp;A534)&gt;1,"Код повторюється",IF(COUNTIFS('Налаштування'!$I$7:$I$18,"="&amp;B534,'Налаштування'!$J$7:$J$18,"Готово")&lt;&gt;1,"Перевірте відділ",IF(NOT(OR(C534="Тижневий",C534="Місячний")),"Оберіть тип",IF(OR(NOT(ISNUMBER(D534)),NOT(ISNUMBER(E534))),"Вкажіть дати",IF(OR(OR(D534&lt;1,D534&gt;2958465,D534&lt;&gt;INT(D534)),OR(E534&lt;1,E534&gt;2958465,E534&lt;&gt;INT(E534)),D534&gt;E534),"Перевірте дати",IF(OR('Налаштування'!$C$4&lt;&gt;"Готово",E534&lt;DATE('Налаштування'!$B$4,1,1),D534&gt;DATE('Налаштування'!$B$4,12,31)),"Перевірте рік",IF(OR(AND(C534="Тижневий",E534-D534&lt;&gt;6),AND(C534="Місячний",OR(YEAR(D534)&lt;&gt;'Налаштування'!$B$4,DAY(D534)&lt;&gt;1,E534&lt;&gt;DATE(YEAR(D534),MONTH(D534)+1,0)))),"Перевірте період",IF(COUNTIFS($B$7:$B$806,"="&amp;B534,$C$7:$C$806,C534,$D$7:$D$806,"&lt;="&amp;E534,$E$7:$E$806,"&gt;="&amp;D534)&gt;1,"Періоди перетинаються","Поля заповнені")))))))))))</x:f>
      </x:c>
      <x:c r="L534" s="11"/>
    </x:row>
    <x:row r="535" ht="40" customHeight="1">
      <x:c r="A535" s="11"/>
      <x:c r="B535" s="11"/>
      <x:c r="C535" s="11"/>
      <x:c r="D535" s="23"/>
      <x:c r="E535" s="23"/>
      <x:c r="F535" s="11"/>
      <x:c r="G535" s="11"/>
      <x:c r="H535" s="11"/>
      <x:c r="I535" s="11"/>
      <x:c r="J535" s="11"/>
      <x:c r="K535" s="12" t="str">
        <x:f>IF(COUNTA(A535:J535,L535)=0,"",IF(OR(OR(NOT(ISTEXT(A535)),LEN(TRIM(A535))=0),OR(NOT(ISTEXT(B535)),LEN(TRIM(B535))=0),OR(NOT(ISTEXT(F535)),LEN(TRIM(F535))=0),OR(NOT(ISTEXT(J535)),LEN(TRIM(J535))=0)),"Заповніть код, відділ, підсумок і роль",IF(OR(A535&lt;&gt;TRIM(A535),B535&lt;&gt;TRIM(B535),ISNUMBER(FIND("*",A535)),ISNUMBER(FIND("?",A535)),ISNUMBER(FIND("~",A535)),ISNUMBER(FIND("*",B535)),ISNUMBER(FIND("?",B535)),ISNUMBER(FIND("~",B535))),"Перевірте код і відділ",IF(COUNTIF($A$7:$A$806,"="&amp;A535)&gt;1,"Код повторюється",IF(COUNTIFS('Налаштування'!$I$7:$I$18,"="&amp;B535,'Налаштування'!$J$7:$J$18,"Готово")&lt;&gt;1,"Перевірте відділ",IF(NOT(OR(C535="Тижневий",C535="Місячний")),"Оберіть тип",IF(OR(NOT(ISNUMBER(D535)),NOT(ISNUMBER(E535))),"Вкажіть дати",IF(OR(OR(D535&lt;1,D535&gt;2958465,D535&lt;&gt;INT(D535)),OR(E535&lt;1,E535&gt;2958465,E535&lt;&gt;INT(E535)),D535&gt;E535),"Перевірте дати",IF(OR('Налаштування'!$C$4&lt;&gt;"Готово",E535&lt;DATE('Налаштування'!$B$4,1,1),D535&gt;DATE('Налаштування'!$B$4,12,31)),"Перевірте рік",IF(OR(AND(C535="Тижневий",E535-D535&lt;&gt;6),AND(C535="Місячний",OR(YEAR(D535)&lt;&gt;'Налаштування'!$B$4,DAY(D535)&lt;&gt;1,E535&lt;&gt;DATE(YEAR(D535),MONTH(D535)+1,0)))),"Перевірте період",IF(COUNTIFS($B$7:$B$806,"="&amp;B535,$C$7:$C$806,C535,$D$7:$D$806,"&lt;="&amp;E535,$E$7:$E$806,"&gt;="&amp;D535)&gt;1,"Періоди перетинаються","Поля заповнені")))))))))))</x:f>
      </x:c>
      <x:c r="L535" s="11"/>
    </x:row>
    <x:row r="536" ht="40" customHeight="1">
      <x:c r="A536" s="11"/>
      <x:c r="B536" s="11"/>
      <x:c r="C536" s="11"/>
      <x:c r="D536" s="23"/>
      <x:c r="E536" s="23"/>
      <x:c r="F536" s="11"/>
      <x:c r="G536" s="11"/>
      <x:c r="H536" s="11"/>
      <x:c r="I536" s="11"/>
      <x:c r="J536" s="11"/>
      <x:c r="K536" s="12" t="str">
        <x:f>IF(COUNTA(A536:J536,L536)=0,"",IF(OR(OR(NOT(ISTEXT(A536)),LEN(TRIM(A536))=0),OR(NOT(ISTEXT(B536)),LEN(TRIM(B536))=0),OR(NOT(ISTEXT(F536)),LEN(TRIM(F536))=0),OR(NOT(ISTEXT(J536)),LEN(TRIM(J536))=0)),"Заповніть код, відділ, підсумок і роль",IF(OR(A536&lt;&gt;TRIM(A536),B536&lt;&gt;TRIM(B536),ISNUMBER(FIND("*",A536)),ISNUMBER(FIND("?",A536)),ISNUMBER(FIND("~",A536)),ISNUMBER(FIND("*",B536)),ISNUMBER(FIND("?",B536)),ISNUMBER(FIND("~",B536))),"Перевірте код і відділ",IF(COUNTIF($A$7:$A$806,"="&amp;A536)&gt;1,"Код повторюється",IF(COUNTIFS('Налаштування'!$I$7:$I$18,"="&amp;B536,'Налаштування'!$J$7:$J$18,"Готово")&lt;&gt;1,"Перевірте відділ",IF(NOT(OR(C536="Тижневий",C536="Місячний")),"Оберіть тип",IF(OR(NOT(ISNUMBER(D536)),NOT(ISNUMBER(E536))),"Вкажіть дати",IF(OR(OR(D536&lt;1,D536&gt;2958465,D536&lt;&gt;INT(D536)),OR(E536&lt;1,E536&gt;2958465,E536&lt;&gt;INT(E536)),D536&gt;E536),"Перевірте дати",IF(OR('Налаштування'!$C$4&lt;&gt;"Готово",E536&lt;DATE('Налаштування'!$B$4,1,1),D536&gt;DATE('Налаштування'!$B$4,12,31)),"Перевірте рік",IF(OR(AND(C536="Тижневий",E536-D536&lt;&gt;6),AND(C536="Місячний",OR(YEAR(D536)&lt;&gt;'Налаштування'!$B$4,DAY(D536)&lt;&gt;1,E536&lt;&gt;DATE(YEAR(D536),MONTH(D536)+1,0)))),"Перевірте період",IF(COUNTIFS($B$7:$B$806,"="&amp;B536,$C$7:$C$806,C536,$D$7:$D$806,"&lt;="&amp;E536,$E$7:$E$806,"&gt;="&amp;D536)&gt;1,"Періоди перетинаються","Поля заповнені")))))))))))</x:f>
      </x:c>
      <x:c r="L536" s="11"/>
    </x:row>
    <x:row r="537" ht="40" customHeight="1">
      <x:c r="A537" s="11"/>
      <x:c r="B537" s="11"/>
      <x:c r="C537" s="11"/>
      <x:c r="D537" s="23"/>
      <x:c r="E537" s="23"/>
      <x:c r="F537" s="11"/>
      <x:c r="G537" s="11"/>
      <x:c r="H537" s="11"/>
      <x:c r="I537" s="11"/>
      <x:c r="J537" s="11"/>
      <x:c r="K537" s="12" t="str">
        <x:f>IF(COUNTA(A537:J537,L537)=0,"",IF(OR(OR(NOT(ISTEXT(A537)),LEN(TRIM(A537))=0),OR(NOT(ISTEXT(B537)),LEN(TRIM(B537))=0),OR(NOT(ISTEXT(F537)),LEN(TRIM(F537))=0),OR(NOT(ISTEXT(J537)),LEN(TRIM(J537))=0)),"Заповніть код, відділ, підсумок і роль",IF(OR(A537&lt;&gt;TRIM(A537),B537&lt;&gt;TRIM(B537),ISNUMBER(FIND("*",A537)),ISNUMBER(FIND("?",A537)),ISNUMBER(FIND("~",A537)),ISNUMBER(FIND("*",B537)),ISNUMBER(FIND("?",B537)),ISNUMBER(FIND("~",B537))),"Перевірте код і відділ",IF(COUNTIF($A$7:$A$806,"="&amp;A537)&gt;1,"Код повторюється",IF(COUNTIFS('Налаштування'!$I$7:$I$18,"="&amp;B537,'Налаштування'!$J$7:$J$18,"Готово")&lt;&gt;1,"Перевірте відділ",IF(NOT(OR(C537="Тижневий",C537="Місячний")),"Оберіть тип",IF(OR(NOT(ISNUMBER(D537)),NOT(ISNUMBER(E537))),"Вкажіть дати",IF(OR(OR(D537&lt;1,D537&gt;2958465,D537&lt;&gt;INT(D537)),OR(E537&lt;1,E537&gt;2958465,E537&lt;&gt;INT(E537)),D537&gt;E537),"Перевірте дати",IF(OR('Налаштування'!$C$4&lt;&gt;"Готово",E537&lt;DATE('Налаштування'!$B$4,1,1),D537&gt;DATE('Налаштування'!$B$4,12,31)),"Перевірте рік",IF(OR(AND(C537="Тижневий",E537-D537&lt;&gt;6),AND(C537="Місячний",OR(YEAR(D537)&lt;&gt;'Налаштування'!$B$4,DAY(D537)&lt;&gt;1,E537&lt;&gt;DATE(YEAR(D537),MONTH(D537)+1,0)))),"Перевірте період",IF(COUNTIFS($B$7:$B$806,"="&amp;B537,$C$7:$C$806,C537,$D$7:$D$806,"&lt;="&amp;E537,$E$7:$E$806,"&gt;="&amp;D537)&gt;1,"Періоди перетинаються","Поля заповнені")))))))))))</x:f>
      </x:c>
      <x:c r="L537" s="11"/>
    </x:row>
    <x:row r="538" ht="40" customHeight="1">
      <x:c r="A538" s="11"/>
      <x:c r="B538" s="11"/>
      <x:c r="C538" s="11"/>
      <x:c r="D538" s="23"/>
      <x:c r="E538" s="23"/>
      <x:c r="F538" s="11"/>
      <x:c r="G538" s="11"/>
      <x:c r="H538" s="11"/>
      <x:c r="I538" s="11"/>
      <x:c r="J538" s="11"/>
      <x:c r="K538" s="12" t="str">
        <x:f>IF(COUNTA(A538:J538,L538)=0,"",IF(OR(OR(NOT(ISTEXT(A538)),LEN(TRIM(A538))=0),OR(NOT(ISTEXT(B538)),LEN(TRIM(B538))=0),OR(NOT(ISTEXT(F538)),LEN(TRIM(F538))=0),OR(NOT(ISTEXT(J538)),LEN(TRIM(J538))=0)),"Заповніть код, відділ, підсумок і роль",IF(OR(A538&lt;&gt;TRIM(A538),B538&lt;&gt;TRIM(B538),ISNUMBER(FIND("*",A538)),ISNUMBER(FIND("?",A538)),ISNUMBER(FIND("~",A538)),ISNUMBER(FIND("*",B538)),ISNUMBER(FIND("?",B538)),ISNUMBER(FIND("~",B538))),"Перевірте код і відділ",IF(COUNTIF($A$7:$A$806,"="&amp;A538)&gt;1,"Код повторюється",IF(COUNTIFS('Налаштування'!$I$7:$I$18,"="&amp;B538,'Налаштування'!$J$7:$J$18,"Готово")&lt;&gt;1,"Перевірте відділ",IF(NOT(OR(C538="Тижневий",C538="Місячний")),"Оберіть тип",IF(OR(NOT(ISNUMBER(D538)),NOT(ISNUMBER(E538))),"Вкажіть дати",IF(OR(OR(D538&lt;1,D538&gt;2958465,D538&lt;&gt;INT(D538)),OR(E538&lt;1,E538&gt;2958465,E538&lt;&gt;INT(E538)),D538&gt;E538),"Перевірте дати",IF(OR('Налаштування'!$C$4&lt;&gt;"Готово",E538&lt;DATE('Налаштування'!$B$4,1,1),D538&gt;DATE('Налаштування'!$B$4,12,31)),"Перевірте рік",IF(OR(AND(C538="Тижневий",E538-D538&lt;&gt;6),AND(C538="Місячний",OR(YEAR(D538)&lt;&gt;'Налаштування'!$B$4,DAY(D538)&lt;&gt;1,E538&lt;&gt;DATE(YEAR(D538),MONTH(D538)+1,0)))),"Перевірте період",IF(COUNTIFS($B$7:$B$806,"="&amp;B538,$C$7:$C$806,C538,$D$7:$D$806,"&lt;="&amp;E538,$E$7:$E$806,"&gt;="&amp;D538)&gt;1,"Періоди перетинаються","Поля заповнені")))))))))))</x:f>
      </x:c>
      <x:c r="L538" s="11"/>
    </x:row>
    <x:row r="539" ht="40" customHeight="1">
      <x:c r="A539" s="11"/>
      <x:c r="B539" s="11"/>
      <x:c r="C539" s="11"/>
      <x:c r="D539" s="23"/>
      <x:c r="E539" s="23"/>
      <x:c r="F539" s="11"/>
      <x:c r="G539" s="11"/>
      <x:c r="H539" s="11"/>
      <x:c r="I539" s="11"/>
      <x:c r="J539" s="11"/>
      <x:c r="K539" s="12" t="str">
        <x:f>IF(COUNTA(A539:J539,L539)=0,"",IF(OR(OR(NOT(ISTEXT(A539)),LEN(TRIM(A539))=0),OR(NOT(ISTEXT(B539)),LEN(TRIM(B539))=0),OR(NOT(ISTEXT(F539)),LEN(TRIM(F539))=0),OR(NOT(ISTEXT(J539)),LEN(TRIM(J539))=0)),"Заповніть код, відділ, підсумок і роль",IF(OR(A539&lt;&gt;TRIM(A539),B539&lt;&gt;TRIM(B539),ISNUMBER(FIND("*",A539)),ISNUMBER(FIND("?",A539)),ISNUMBER(FIND("~",A539)),ISNUMBER(FIND("*",B539)),ISNUMBER(FIND("?",B539)),ISNUMBER(FIND("~",B539))),"Перевірте код і відділ",IF(COUNTIF($A$7:$A$806,"="&amp;A539)&gt;1,"Код повторюється",IF(COUNTIFS('Налаштування'!$I$7:$I$18,"="&amp;B539,'Налаштування'!$J$7:$J$18,"Готово")&lt;&gt;1,"Перевірте відділ",IF(NOT(OR(C539="Тижневий",C539="Місячний")),"Оберіть тип",IF(OR(NOT(ISNUMBER(D539)),NOT(ISNUMBER(E539))),"Вкажіть дати",IF(OR(OR(D539&lt;1,D539&gt;2958465,D539&lt;&gt;INT(D539)),OR(E539&lt;1,E539&gt;2958465,E539&lt;&gt;INT(E539)),D539&gt;E539),"Перевірте дати",IF(OR('Налаштування'!$C$4&lt;&gt;"Готово",E539&lt;DATE('Налаштування'!$B$4,1,1),D539&gt;DATE('Налаштування'!$B$4,12,31)),"Перевірте рік",IF(OR(AND(C539="Тижневий",E539-D539&lt;&gt;6),AND(C539="Місячний",OR(YEAR(D539)&lt;&gt;'Налаштування'!$B$4,DAY(D539)&lt;&gt;1,E539&lt;&gt;DATE(YEAR(D539),MONTH(D539)+1,0)))),"Перевірте період",IF(COUNTIFS($B$7:$B$806,"="&amp;B539,$C$7:$C$806,C539,$D$7:$D$806,"&lt;="&amp;E539,$E$7:$E$806,"&gt;="&amp;D539)&gt;1,"Періоди перетинаються","Поля заповнені")))))))))))</x:f>
      </x:c>
      <x:c r="L539" s="11"/>
    </x:row>
    <x:row r="540" ht="40" customHeight="1">
      <x:c r="A540" s="11"/>
      <x:c r="B540" s="11"/>
      <x:c r="C540" s="11"/>
      <x:c r="D540" s="23"/>
      <x:c r="E540" s="23"/>
      <x:c r="F540" s="11"/>
      <x:c r="G540" s="11"/>
      <x:c r="H540" s="11"/>
      <x:c r="I540" s="11"/>
      <x:c r="J540" s="11"/>
      <x:c r="K540" s="12" t="str">
        <x:f>IF(COUNTA(A540:J540,L540)=0,"",IF(OR(OR(NOT(ISTEXT(A540)),LEN(TRIM(A540))=0),OR(NOT(ISTEXT(B540)),LEN(TRIM(B540))=0),OR(NOT(ISTEXT(F540)),LEN(TRIM(F540))=0),OR(NOT(ISTEXT(J540)),LEN(TRIM(J540))=0)),"Заповніть код, відділ, підсумок і роль",IF(OR(A540&lt;&gt;TRIM(A540),B540&lt;&gt;TRIM(B540),ISNUMBER(FIND("*",A540)),ISNUMBER(FIND("?",A540)),ISNUMBER(FIND("~",A540)),ISNUMBER(FIND("*",B540)),ISNUMBER(FIND("?",B540)),ISNUMBER(FIND("~",B540))),"Перевірте код і відділ",IF(COUNTIF($A$7:$A$806,"="&amp;A540)&gt;1,"Код повторюється",IF(COUNTIFS('Налаштування'!$I$7:$I$18,"="&amp;B540,'Налаштування'!$J$7:$J$18,"Готово")&lt;&gt;1,"Перевірте відділ",IF(NOT(OR(C540="Тижневий",C540="Місячний")),"Оберіть тип",IF(OR(NOT(ISNUMBER(D540)),NOT(ISNUMBER(E540))),"Вкажіть дати",IF(OR(OR(D540&lt;1,D540&gt;2958465,D540&lt;&gt;INT(D540)),OR(E540&lt;1,E540&gt;2958465,E540&lt;&gt;INT(E540)),D540&gt;E540),"Перевірте дати",IF(OR('Налаштування'!$C$4&lt;&gt;"Готово",E540&lt;DATE('Налаштування'!$B$4,1,1),D540&gt;DATE('Налаштування'!$B$4,12,31)),"Перевірте рік",IF(OR(AND(C540="Тижневий",E540-D540&lt;&gt;6),AND(C540="Місячний",OR(YEAR(D540)&lt;&gt;'Налаштування'!$B$4,DAY(D540)&lt;&gt;1,E540&lt;&gt;DATE(YEAR(D540),MONTH(D540)+1,0)))),"Перевірте період",IF(COUNTIFS($B$7:$B$806,"="&amp;B540,$C$7:$C$806,C540,$D$7:$D$806,"&lt;="&amp;E540,$E$7:$E$806,"&gt;="&amp;D540)&gt;1,"Періоди перетинаються","Поля заповнені")))))))))))</x:f>
      </x:c>
      <x:c r="L540" s="11"/>
    </x:row>
    <x:row r="541" ht="40" customHeight="1">
      <x:c r="A541" s="11"/>
      <x:c r="B541" s="11"/>
      <x:c r="C541" s="11"/>
      <x:c r="D541" s="23"/>
      <x:c r="E541" s="23"/>
      <x:c r="F541" s="11"/>
      <x:c r="G541" s="11"/>
      <x:c r="H541" s="11"/>
      <x:c r="I541" s="11"/>
      <x:c r="J541" s="11"/>
      <x:c r="K541" s="12" t="str">
        <x:f>IF(COUNTA(A541:J541,L541)=0,"",IF(OR(OR(NOT(ISTEXT(A541)),LEN(TRIM(A541))=0),OR(NOT(ISTEXT(B541)),LEN(TRIM(B541))=0),OR(NOT(ISTEXT(F541)),LEN(TRIM(F541))=0),OR(NOT(ISTEXT(J541)),LEN(TRIM(J541))=0)),"Заповніть код, відділ, підсумок і роль",IF(OR(A541&lt;&gt;TRIM(A541),B541&lt;&gt;TRIM(B541),ISNUMBER(FIND("*",A541)),ISNUMBER(FIND("?",A541)),ISNUMBER(FIND("~",A541)),ISNUMBER(FIND("*",B541)),ISNUMBER(FIND("?",B541)),ISNUMBER(FIND("~",B541))),"Перевірте код і відділ",IF(COUNTIF($A$7:$A$806,"="&amp;A541)&gt;1,"Код повторюється",IF(COUNTIFS('Налаштування'!$I$7:$I$18,"="&amp;B541,'Налаштування'!$J$7:$J$18,"Готово")&lt;&gt;1,"Перевірте відділ",IF(NOT(OR(C541="Тижневий",C541="Місячний")),"Оберіть тип",IF(OR(NOT(ISNUMBER(D541)),NOT(ISNUMBER(E541))),"Вкажіть дати",IF(OR(OR(D541&lt;1,D541&gt;2958465,D541&lt;&gt;INT(D541)),OR(E541&lt;1,E541&gt;2958465,E541&lt;&gt;INT(E541)),D541&gt;E541),"Перевірте дати",IF(OR('Налаштування'!$C$4&lt;&gt;"Готово",E541&lt;DATE('Налаштування'!$B$4,1,1),D541&gt;DATE('Налаштування'!$B$4,12,31)),"Перевірте рік",IF(OR(AND(C541="Тижневий",E541-D541&lt;&gt;6),AND(C541="Місячний",OR(YEAR(D541)&lt;&gt;'Налаштування'!$B$4,DAY(D541)&lt;&gt;1,E541&lt;&gt;DATE(YEAR(D541),MONTH(D541)+1,0)))),"Перевірте період",IF(COUNTIFS($B$7:$B$806,"="&amp;B541,$C$7:$C$806,C541,$D$7:$D$806,"&lt;="&amp;E541,$E$7:$E$806,"&gt;="&amp;D541)&gt;1,"Періоди перетинаються","Поля заповнені")))))))))))</x:f>
      </x:c>
      <x:c r="L541" s="11"/>
    </x:row>
    <x:row r="542" ht="40" customHeight="1">
      <x:c r="A542" s="11"/>
      <x:c r="B542" s="11"/>
      <x:c r="C542" s="11"/>
      <x:c r="D542" s="23"/>
      <x:c r="E542" s="23"/>
      <x:c r="F542" s="11"/>
      <x:c r="G542" s="11"/>
      <x:c r="H542" s="11"/>
      <x:c r="I542" s="11"/>
      <x:c r="J542" s="11"/>
      <x:c r="K542" s="12" t="str">
        <x:f>IF(COUNTA(A542:J542,L542)=0,"",IF(OR(OR(NOT(ISTEXT(A542)),LEN(TRIM(A542))=0),OR(NOT(ISTEXT(B542)),LEN(TRIM(B542))=0),OR(NOT(ISTEXT(F542)),LEN(TRIM(F542))=0),OR(NOT(ISTEXT(J542)),LEN(TRIM(J542))=0)),"Заповніть код, відділ, підсумок і роль",IF(OR(A542&lt;&gt;TRIM(A542),B542&lt;&gt;TRIM(B542),ISNUMBER(FIND("*",A542)),ISNUMBER(FIND("?",A542)),ISNUMBER(FIND("~",A542)),ISNUMBER(FIND("*",B542)),ISNUMBER(FIND("?",B542)),ISNUMBER(FIND("~",B542))),"Перевірте код і відділ",IF(COUNTIF($A$7:$A$806,"="&amp;A542)&gt;1,"Код повторюється",IF(COUNTIFS('Налаштування'!$I$7:$I$18,"="&amp;B542,'Налаштування'!$J$7:$J$18,"Готово")&lt;&gt;1,"Перевірте відділ",IF(NOT(OR(C542="Тижневий",C542="Місячний")),"Оберіть тип",IF(OR(NOT(ISNUMBER(D542)),NOT(ISNUMBER(E542))),"Вкажіть дати",IF(OR(OR(D542&lt;1,D542&gt;2958465,D542&lt;&gt;INT(D542)),OR(E542&lt;1,E542&gt;2958465,E542&lt;&gt;INT(E542)),D542&gt;E542),"Перевірте дати",IF(OR('Налаштування'!$C$4&lt;&gt;"Готово",E542&lt;DATE('Налаштування'!$B$4,1,1),D542&gt;DATE('Налаштування'!$B$4,12,31)),"Перевірте рік",IF(OR(AND(C542="Тижневий",E542-D542&lt;&gt;6),AND(C542="Місячний",OR(YEAR(D542)&lt;&gt;'Налаштування'!$B$4,DAY(D542)&lt;&gt;1,E542&lt;&gt;DATE(YEAR(D542),MONTH(D542)+1,0)))),"Перевірте період",IF(COUNTIFS($B$7:$B$806,"="&amp;B542,$C$7:$C$806,C542,$D$7:$D$806,"&lt;="&amp;E542,$E$7:$E$806,"&gt;="&amp;D542)&gt;1,"Періоди перетинаються","Поля заповнені")))))))))))</x:f>
      </x:c>
      <x:c r="L542" s="11"/>
    </x:row>
    <x:row r="543" ht="40" customHeight="1">
      <x:c r="A543" s="11"/>
      <x:c r="B543" s="11"/>
      <x:c r="C543" s="11"/>
      <x:c r="D543" s="23"/>
      <x:c r="E543" s="23"/>
      <x:c r="F543" s="11"/>
      <x:c r="G543" s="11"/>
      <x:c r="H543" s="11"/>
      <x:c r="I543" s="11"/>
      <x:c r="J543" s="11"/>
      <x:c r="K543" s="12" t="str">
        <x:f>IF(COUNTA(A543:J543,L543)=0,"",IF(OR(OR(NOT(ISTEXT(A543)),LEN(TRIM(A543))=0),OR(NOT(ISTEXT(B543)),LEN(TRIM(B543))=0),OR(NOT(ISTEXT(F543)),LEN(TRIM(F543))=0),OR(NOT(ISTEXT(J543)),LEN(TRIM(J543))=0)),"Заповніть код, відділ, підсумок і роль",IF(OR(A543&lt;&gt;TRIM(A543),B543&lt;&gt;TRIM(B543),ISNUMBER(FIND("*",A543)),ISNUMBER(FIND("?",A543)),ISNUMBER(FIND("~",A543)),ISNUMBER(FIND("*",B543)),ISNUMBER(FIND("?",B543)),ISNUMBER(FIND("~",B543))),"Перевірте код і відділ",IF(COUNTIF($A$7:$A$806,"="&amp;A543)&gt;1,"Код повторюється",IF(COUNTIFS('Налаштування'!$I$7:$I$18,"="&amp;B543,'Налаштування'!$J$7:$J$18,"Готово")&lt;&gt;1,"Перевірте відділ",IF(NOT(OR(C543="Тижневий",C543="Місячний")),"Оберіть тип",IF(OR(NOT(ISNUMBER(D543)),NOT(ISNUMBER(E543))),"Вкажіть дати",IF(OR(OR(D543&lt;1,D543&gt;2958465,D543&lt;&gt;INT(D543)),OR(E543&lt;1,E543&gt;2958465,E543&lt;&gt;INT(E543)),D543&gt;E543),"Перевірте дати",IF(OR('Налаштування'!$C$4&lt;&gt;"Готово",E543&lt;DATE('Налаштування'!$B$4,1,1),D543&gt;DATE('Налаштування'!$B$4,12,31)),"Перевірте рік",IF(OR(AND(C543="Тижневий",E543-D543&lt;&gt;6),AND(C543="Місячний",OR(YEAR(D543)&lt;&gt;'Налаштування'!$B$4,DAY(D543)&lt;&gt;1,E543&lt;&gt;DATE(YEAR(D543),MONTH(D543)+1,0)))),"Перевірте період",IF(COUNTIFS($B$7:$B$806,"="&amp;B543,$C$7:$C$806,C543,$D$7:$D$806,"&lt;="&amp;E543,$E$7:$E$806,"&gt;="&amp;D543)&gt;1,"Періоди перетинаються","Поля заповнені")))))))))))</x:f>
      </x:c>
      <x:c r="L543" s="11"/>
    </x:row>
    <x:row r="544" ht="40" customHeight="1">
      <x:c r="A544" s="11"/>
      <x:c r="B544" s="11"/>
      <x:c r="C544" s="11"/>
      <x:c r="D544" s="23"/>
      <x:c r="E544" s="23"/>
      <x:c r="F544" s="11"/>
      <x:c r="G544" s="11"/>
      <x:c r="H544" s="11"/>
      <x:c r="I544" s="11"/>
      <x:c r="J544" s="11"/>
      <x:c r="K544" s="12" t="str">
        <x:f>IF(COUNTA(A544:J544,L544)=0,"",IF(OR(OR(NOT(ISTEXT(A544)),LEN(TRIM(A544))=0),OR(NOT(ISTEXT(B544)),LEN(TRIM(B544))=0),OR(NOT(ISTEXT(F544)),LEN(TRIM(F544))=0),OR(NOT(ISTEXT(J544)),LEN(TRIM(J544))=0)),"Заповніть код, відділ, підсумок і роль",IF(OR(A544&lt;&gt;TRIM(A544),B544&lt;&gt;TRIM(B544),ISNUMBER(FIND("*",A544)),ISNUMBER(FIND("?",A544)),ISNUMBER(FIND("~",A544)),ISNUMBER(FIND("*",B544)),ISNUMBER(FIND("?",B544)),ISNUMBER(FIND("~",B544))),"Перевірте код і відділ",IF(COUNTIF($A$7:$A$806,"="&amp;A544)&gt;1,"Код повторюється",IF(COUNTIFS('Налаштування'!$I$7:$I$18,"="&amp;B544,'Налаштування'!$J$7:$J$18,"Готово")&lt;&gt;1,"Перевірте відділ",IF(NOT(OR(C544="Тижневий",C544="Місячний")),"Оберіть тип",IF(OR(NOT(ISNUMBER(D544)),NOT(ISNUMBER(E544))),"Вкажіть дати",IF(OR(OR(D544&lt;1,D544&gt;2958465,D544&lt;&gt;INT(D544)),OR(E544&lt;1,E544&gt;2958465,E544&lt;&gt;INT(E544)),D544&gt;E544),"Перевірте дати",IF(OR('Налаштування'!$C$4&lt;&gt;"Готово",E544&lt;DATE('Налаштування'!$B$4,1,1),D544&gt;DATE('Налаштування'!$B$4,12,31)),"Перевірте рік",IF(OR(AND(C544="Тижневий",E544-D544&lt;&gt;6),AND(C544="Місячний",OR(YEAR(D544)&lt;&gt;'Налаштування'!$B$4,DAY(D544)&lt;&gt;1,E544&lt;&gt;DATE(YEAR(D544),MONTH(D544)+1,0)))),"Перевірте період",IF(COUNTIFS($B$7:$B$806,"="&amp;B544,$C$7:$C$806,C544,$D$7:$D$806,"&lt;="&amp;E544,$E$7:$E$806,"&gt;="&amp;D544)&gt;1,"Періоди перетинаються","Поля заповнені")))))))))))</x:f>
      </x:c>
      <x:c r="L544" s="11"/>
    </x:row>
    <x:row r="545" ht="40" customHeight="1">
      <x:c r="A545" s="11"/>
      <x:c r="B545" s="11"/>
      <x:c r="C545" s="11"/>
      <x:c r="D545" s="23"/>
      <x:c r="E545" s="23"/>
      <x:c r="F545" s="11"/>
      <x:c r="G545" s="11"/>
      <x:c r="H545" s="11"/>
      <x:c r="I545" s="11"/>
      <x:c r="J545" s="11"/>
      <x:c r="K545" s="12" t="str">
        <x:f>IF(COUNTA(A545:J545,L545)=0,"",IF(OR(OR(NOT(ISTEXT(A545)),LEN(TRIM(A545))=0),OR(NOT(ISTEXT(B545)),LEN(TRIM(B545))=0),OR(NOT(ISTEXT(F545)),LEN(TRIM(F545))=0),OR(NOT(ISTEXT(J545)),LEN(TRIM(J545))=0)),"Заповніть код, відділ, підсумок і роль",IF(OR(A545&lt;&gt;TRIM(A545),B545&lt;&gt;TRIM(B545),ISNUMBER(FIND("*",A545)),ISNUMBER(FIND("?",A545)),ISNUMBER(FIND("~",A545)),ISNUMBER(FIND("*",B545)),ISNUMBER(FIND("?",B545)),ISNUMBER(FIND("~",B545))),"Перевірте код і відділ",IF(COUNTIF($A$7:$A$806,"="&amp;A545)&gt;1,"Код повторюється",IF(COUNTIFS('Налаштування'!$I$7:$I$18,"="&amp;B545,'Налаштування'!$J$7:$J$18,"Готово")&lt;&gt;1,"Перевірте відділ",IF(NOT(OR(C545="Тижневий",C545="Місячний")),"Оберіть тип",IF(OR(NOT(ISNUMBER(D545)),NOT(ISNUMBER(E545))),"Вкажіть дати",IF(OR(OR(D545&lt;1,D545&gt;2958465,D545&lt;&gt;INT(D545)),OR(E545&lt;1,E545&gt;2958465,E545&lt;&gt;INT(E545)),D545&gt;E545),"Перевірте дати",IF(OR('Налаштування'!$C$4&lt;&gt;"Готово",E545&lt;DATE('Налаштування'!$B$4,1,1),D545&gt;DATE('Налаштування'!$B$4,12,31)),"Перевірте рік",IF(OR(AND(C545="Тижневий",E545-D545&lt;&gt;6),AND(C545="Місячний",OR(YEAR(D545)&lt;&gt;'Налаштування'!$B$4,DAY(D545)&lt;&gt;1,E545&lt;&gt;DATE(YEAR(D545),MONTH(D545)+1,0)))),"Перевірте період",IF(COUNTIFS($B$7:$B$806,"="&amp;B545,$C$7:$C$806,C545,$D$7:$D$806,"&lt;="&amp;E545,$E$7:$E$806,"&gt;="&amp;D545)&gt;1,"Періоди перетинаються","Поля заповнені")))))))))))</x:f>
      </x:c>
      <x:c r="L545" s="11"/>
    </x:row>
    <x:row r="546" ht="40" customHeight="1">
      <x:c r="A546" s="11"/>
      <x:c r="B546" s="11"/>
      <x:c r="C546" s="11"/>
      <x:c r="D546" s="23"/>
      <x:c r="E546" s="23"/>
      <x:c r="F546" s="11"/>
      <x:c r="G546" s="11"/>
      <x:c r="H546" s="11"/>
      <x:c r="I546" s="11"/>
      <x:c r="J546" s="11"/>
      <x:c r="K546" s="12" t="str">
        <x:f>IF(COUNTA(A546:J546,L546)=0,"",IF(OR(OR(NOT(ISTEXT(A546)),LEN(TRIM(A546))=0),OR(NOT(ISTEXT(B546)),LEN(TRIM(B546))=0),OR(NOT(ISTEXT(F546)),LEN(TRIM(F546))=0),OR(NOT(ISTEXT(J546)),LEN(TRIM(J546))=0)),"Заповніть код, відділ, підсумок і роль",IF(OR(A546&lt;&gt;TRIM(A546),B546&lt;&gt;TRIM(B546),ISNUMBER(FIND("*",A546)),ISNUMBER(FIND("?",A546)),ISNUMBER(FIND("~",A546)),ISNUMBER(FIND("*",B546)),ISNUMBER(FIND("?",B546)),ISNUMBER(FIND("~",B546))),"Перевірте код і відділ",IF(COUNTIF($A$7:$A$806,"="&amp;A546)&gt;1,"Код повторюється",IF(COUNTIFS('Налаштування'!$I$7:$I$18,"="&amp;B546,'Налаштування'!$J$7:$J$18,"Готово")&lt;&gt;1,"Перевірте відділ",IF(NOT(OR(C546="Тижневий",C546="Місячний")),"Оберіть тип",IF(OR(NOT(ISNUMBER(D546)),NOT(ISNUMBER(E546))),"Вкажіть дати",IF(OR(OR(D546&lt;1,D546&gt;2958465,D546&lt;&gt;INT(D546)),OR(E546&lt;1,E546&gt;2958465,E546&lt;&gt;INT(E546)),D546&gt;E546),"Перевірте дати",IF(OR('Налаштування'!$C$4&lt;&gt;"Готово",E546&lt;DATE('Налаштування'!$B$4,1,1),D546&gt;DATE('Налаштування'!$B$4,12,31)),"Перевірте рік",IF(OR(AND(C546="Тижневий",E546-D546&lt;&gt;6),AND(C546="Місячний",OR(YEAR(D546)&lt;&gt;'Налаштування'!$B$4,DAY(D546)&lt;&gt;1,E546&lt;&gt;DATE(YEAR(D546),MONTH(D546)+1,0)))),"Перевірте період",IF(COUNTIFS($B$7:$B$806,"="&amp;B546,$C$7:$C$806,C546,$D$7:$D$806,"&lt;="&amp;E546,$E$7:$E$806,"&gt;="&amp;D546)&gt;1,"Періоди перетинаються","Поля заповнені")))))))))))</x:f>
      </x:c>
      <x:c r="L546" s="11"/>
    </x:row>
    <x:row r="547" ht="40" customHeight="1">
      <x:c r="A547" s="11"/>
      <x:c r="B547" s="11"/>
      <x:c r="C547" s="11"/>
      <x:c r="D547" s="23"/>
      <x:c r="E547" s="23"/>
      <x:c r="F547" s="11"/>
      <x:c r="G547" s="11"/>
      <x:c r="H547" s="11"/>
      <x:c r="I547" s="11"/>
      <x:c r="J547" s="11"/>
      <x:c r="K547" s="12" t="str">
        <x:f>IF(COUNTA(A547:J547,L547)=0,"",IF(OR(OR(NOT(ISTEXT(A547)),LEN(TRIM(A547))=0),OR(NOT(ISTEXT(B547)),LEN(TRIM(B547))=0),OR(NOT(ISTEXT(F547)),LEN(TRIM(F547))=0),OR(NOT(ISTEXT(J547)),LEN(TRIM(J547))=0)),"Заповніть код, відділ, підсумок і роль",IF(OR(A547&lt;&gt;TRIM(A547),B547&lt;&gt;TRIM(B547),ISNUMBER(FIND("*",A547)),ISNUMBER(FIND("?",A547)),ISNUMBER(FIND("~",A547)),ISNUMBER(FIND("*",B547)),ISNUMBER(FIND("?",B547)),ISNUMBER(FIND("~",B547))),"Перевірте код і відділ",IF(COUNTIF($A$7:$A$806,"="&amp;A547)&gt;1,"Код повторюється",IF(COUNTIFS('Налаштування'!$I$7:$I$18,"="&amp;B547,'Налаштування'!$J$7:$J$18,"Готово")&lt;&gt;1,"Перевірте відділ",IF(NOT(OR(C547="Тижневий",C547="Місячний")),"Оберіть тип",IF(OR(NOT(ISNUMBER(D547)),NOT(ISNUMBER(E547))),"Вкажіть дати",IF(OR(OR(D547&lt;1,D547&gt;2958465,D547&lt;&gt;INT(D547)),OR(E547&lt;1,E547&gt;2958465,E547&lt;&gt;INT(E547)),D547&gt;E547),"Перевірте дати",IF(OR('Налаштування'!$C$4&lt;&gt;"Готово",E547&lt;DATE('Налаштування'!$B$4,1,1),D547&gt;DATE('Налаштування'!$B$4,12,31)),"Перевірте рік",IF(OR(AND(C547="Тижневий",E547-D547&lt;&gt;6),AND(C547="Місячний",OR(YEAR(D547)&lt;&gt;'Налаштування'!$B$4,DAY(D547)&lt;&gt;1,E547&lt;&gt;DATE(YEAR(D547),MONTH(D547)+1,0)))),"Перевірте період",IF(COUNTIFS($B$7:$B$806,"="&amp;B547,$C$7:$C$806,C547,$D$7:$D$806,"&lt;="&amp;E547,$E$7:$E$806,"&gt;="&amp;D547)&gt;1,"Періоди перетинаються","Поля заповнені")))))))))))</x:f>
      </x:c>
      <x:c r="L547" s="11"/>
    </x:row>
    <x:row r="548" ht="40" customHeight="1">
      <x:c r="A548" s="11"/>
      <x:c r="B548" s="11"/>
      <x:c r="C548" s="11"/>
      <x:c r="D548" s="23"/>
      <x:c r="E548" s="23"/>
      <x:c r="F548" s="11"/>
      <x:c r="G548" s="11"/>
      <x:c r="H548" s="11"/>
      <x:c r="I548" s="11"/>
      <x:c r="J548" s="11"/>
      <x:c r="K548" s="12" t="str">
        <x:f>IF(COUNTA(A548:J548,L548)=0,"",IF(OR(OR(NOT(ISTEXT(A548)),LEN(TRIM(A548))=0),OR(NOT(ISTEXT(B548)),LEN(TRIM(B548))=0),OR(NOT(ISTEXT(F548)),LEN(TRIM(F548))=0),OR(NOT(ISTEXT(J548)),LEN(TRIM(J548))=0)),"Заповніть код, відділ, підсумок і роль",IF(OR(A548&lt;&gt;TRIM(A548),B548&lt;&gt;TRIM(B548),ISNUMBER(FIND("*",A548)),ISNUMBER(FIND("?",A548)),ISNUMBER(FIND("~",A548)),ISNUMBER(FIND("*",B548)),ISNUMBER(FIND("?",B548)),ISNUMBER(FIND("~",B548))),"Перевірте код і відділ",IF(COUNTIF($A$7:$A$806,"="&amp;A548)&gt;1,"Код повторюється",IF(COUNTIFS('Налаштування'!$I$7:$I$18,"="&amp;B548,'Налаштування'!$J$7:$J$18,"Готово")&lt;&gt;1,"Перевірте відділ",IF(NOT(OR(C548="Тижневий",C548="Місячний")),"Оберіть тип",IF(OR(NOT(ISNUMBER(D548)),NOT(ISNUMBER(E548))),"Вкажіть дати",IF(OR(OR(D548&lt;1,D548&gt;2958465,D548&lt;&gt;INT(D548)),OR(E548&lt;1,E548&gt;2958465,E548&lt;&gt;INT(E548)),D548&gt;E548),"Перевірте дати",IF(OR('Налаштування'!$C$4&lt;&gt;"Готово",E548&lt;DATE('Налаштування'!$B$4,1,1),D548&gt;DATE('Налаштування'!$B$4,12,31)),"Перевірте рік",IF(OR(AND(C548="Тижневий",E548-D548&lt;&gt;6),AND(C548="Місячний",OR(YEAR(D548)&lt;&gt;'Налаштування'!$B$4,DAY(D548)&lt;&gt;1,E548&lt;&gt;DATE(YEAR(D548),MONTH(D548)+1,0)))),"Перевірте період",IF(COUNTIFS($B$7:$B$806,"="&amp;B548,$C$7:$C$806,C548,$D$7:$D$806,"&lt;="&amp;E548,$E$7:$E$806,"&gt;="&amp;D548)&gt;1,"Періоди перетинаються","Поля заповнені")))))))))))</x:f>
      </x:c>
      <x:c r="L548" s="11"/>
    </x:row>
    <x:row r="549" ht="40" customHeight="1">
      <x:c r="A549" s="11"/>
      <x:c r="B549" s="11"/>
      <x:c r="C549" s="11"/>
      <x:c r="D549" s="23"/>
      <x:c r="E549" s="23"/>
      <x:c r="F549" s="11"/>
      <x:c r="G549" s="11"/>
      <x:c r="H549" s="11"/>
      <x:c r="I549" s="11"/>
      <x:c r="J549" s="11"/>
      <x:c r="K549" s="12" t="str">
        <x:f>IF(COUNTA(A549:J549,L549)=0,"",IF(OR(OR(NOT(ISTEXT(A549)),LEN(TRIM(A549))=0),OR(NOT(ISTEXT(B549)),LEN(TRIM(B549))=0),OR(NOT(ISTEXT(F549)),LEN(TRIM(F549))=0),OR(NOT(ISTEXT(J549)),LEN(TRIM(J549))=0)),"Заповніть код, відділ, підсумок і роль",IF(OR(A549&lt;&gt;TRIM(A549),B549&lt;&gt;TRIM(B549),ISNUMBER(FIND("*",A549)),ISNUMBER(FIND("?",A549)),ISNUMBER(FIND("~",A549)),ISNUMBER(FIND("*",B549)),ISNUMBER(FIND("?",B549)),ISNUMBER(FIND("~",B549))),"Перевірте код і відділ",IF(COUNTIF($A$7:$A$806,"="&amp;A549)&gt;1,"Код повторюється",IF(COUNTIFS('Налаштування'!$I$7:$I$18,"="&amp;B549,'Налаштування'!$J$7:$J$18,"Готово")&lt;&gt;1,"Перевірте відділ",IF(NOT(OR(C549="Тижневий",C549="Місячний")),"Оберіть тип",IF(OR(NOT(ISNUMBER(D549)),NOT(ISNUMBER(E549))),"Вкажіть дати",IF(OR(OR(D549&lt;1,D549&gt;2958465,D549&lt;&gt;INT(D549)),OR(E549&lt;1,E549&gt;2958465,E549&lt;&gt;INT(E549)),D549&gt;E549),"Перевірте дати",IF(OR('Налаштування'!$C$4&lt;&gt;"Готово",E549&lt;DATE('Налаштування'!$B$4,1,1),D549&gt;DATE('Налаштування'!$B$4,12,31)),"Перевірте рік",IF(OR(AND(C549="Тижневий",E549-D549&lt;&gt;6),AND(C549="Місячний",OR(YEAR(D549)&lt;&gt;'Налаштування'!$B$4,DAY(D549)&lt;&gt;1,E549&lt;&gt;DATE(YEAR(D549),MONTH(D549)+1,0)))),"Перевірте період",IF(COUNTIFS($B$7:$B$806,"="&amp;B549,$C$7:$C$806,C549,$D$7:$D$806,"&lt;="&amp;E549,$E$7:$E$806,"&gt;="&amp;D549)&gt;1,"Періоди перетинаються","Поля заповнені")))))))))))</x:f>
      </x:c>
      <x:c r="L549" s="11"/>
    </x:row>
    <x:row r="550" ht="40" customHeight="1">
      <x:c r="A550" s="11"/>
      <x:c r="B550" s="11"/>
      <x:c r="C550" s="11"/>
      <x:c r="D550" s="23"/>
      <x:c r="E550" s="23"/>
      <x:c r="F550" s="11"/>
      <x:c r="G550" s="11"/>
      <x:c r="H550" s="11"/>
      <x:c r="I550" s="11"/>
      <x:c r="J550" s="11"/>
      <x:c r="K550" s="12" t="str">
        <x:f>IF(COUNTA(A550:J550,L550)=0,"",IF(OR(OR(NOT(ISTEXT(A550)),LEN(TRIM(A550))=0),OR(NOT(ISTEXT(B550)),LEN(TRIM(B550))=0),OR(NOT(ISTEXT(F550)),LEN(TRIM(F550))=0),OR(NOT(ISTEXT(J550)),LEN(TRIM(J550))=0)),"Заповніть код, відділ, підсумок і роль",IF(OR(A550&lt;&gt;TRIM(A550),B550&lt;&gt;TRIM(B550),ISNUMBER(FIND("*",A550)),ISNUMBER(FIND("?",A550)),ISNUMBER(FIND("~",A550)),ISNUMBER(FIND("*",B550)),ISNUMBER(FIND("?",B550)),ISNUMBER(FIND("~",B550))),"Перевірте код і відділ",IF(COUNTIF($A$7:$A$806,"="&amp;A550)&gt;1,"Код повторюється",IF(COUNTIFS('Налаштування'!$I$7:$I$18,"="&amp;B550,'Налаштування'!$J$7:$J$18,"Готово")&lt;&gt;1,"Перевірте відділ",IF(NOT(OR(C550="Тижневий",C550="Місячний")),"Оберіть тип",IF(OR(NOT(ISNUMBER(D550)),NOT(ISNUMBER(E550))),"Вкажіть дати",IF(OR(OR(D550&lt;1,D550&gt;2958465,D550&lt;&gt;INT(D550)),OR(E550&lt;1,E550&gt;2958465,E550&lt;&gt;INT(E550)),D550&gt;E550),"Перевірте дати",IF(OR('Налаштування'!$C$4&lt;&gt;"Готово",E550&lt;DATE('Налаштування'!$B$4,1,1),D550&gt;DATE('Налаштування'!$B$4,12,31)),"Перевірте рік",IF(OR(AND(C550="Тижневий",E550-D550&lt;&gt;6),AND(C550="Місячний",OR(YEAR(D550)&lt;&gt;'Налаштування'!$B$4,DAY(D550)&lt;&gt;1,E550&lt;&gt;DATE(YEAR(D550),MONTH(D550)+1,0)))),"Перевірте період",IF(COUNTIFS($B$7:$B$806,"="&amp;B550,$C$7:$C$806,C550,$D$7:$D$806,"&lt;="&amp;E550,$E$7:$E$806,"&gt;="&amp;D550)&gt;1,"Періоди перетинаються","Поля заповнені")))))))))))</x:f>
      </x:c>
      <x:c r="L550" s="11"/>
    </x:row>
    <x:row r="551" ht="40" customHeight="1">
      <x:c r="A551" s="11"/>
      <x:c r="B551" s="11"/>
      <x:c r="C551" s="11"/>
      <x:c r="D551" s="23"/>
      <x:c r="E551" s="23"/>
      <x:c r="F551" s="11"/>
      <x:c r="G551" s="11"/>
      <x:c r="H551" s="11"/>
      <x:c r="I551" s="11"/>
      <x:c r="J551" s="11"/>
      <x:c r="K551" s="12" t="str">
        <x:f>IF(COUNTA(A551:J551,L551)=0,"",IF(OR(OR(NOT(ISTEXT(A551)),LEN(TRIM(A551))=0),OR(NOT(ISTEXT(B551)),LEN(TRIM(B551))=0),OR(NOT(ISTEXT(F551)),LEN(TRIM(F551))=0),OR(NOT(ISTEXT(J551)),LEN(TRIM(J551))=0)),"Заповніть код, відділ, підсумок і роль",IF(OR(A551&lt;&gt;TRIM(A551),B551&lt;&gt;TRIM(B551),ISNUMBER(FIND("*",A551)),ISNUMBER(FIND("?",A551)),ISNUMBER(FIND("~",A551)),ISNUMBER(FIND("*",B551)),ISNUMBER(FIND("?",B551)),ISNUMBER(FIND("~",B551))),"Перевірте код і відділ",IF(COUNTIF($A$7:$A$806,"="&amp;A551)&gt;1,"Код повторюється",IF(COUNTIFS('Налаштування'!$I$7:$I$18,"="&amp;B551,'Налаштування'!$J$7:$J$18,"Готово")&lt;&gt;1,"Перевірте відділ",IF(NOT(OR(C551="Тижневий",C551="Місячний")),"Оберіть тип",IF(OR(NOT(ISNUMBER(D551)),NOT(ISNUMBER(E551))),"Вкажіть дати",IF(OR(OR(D551&lt;1,D551&gt;2958465,D551&lt;&gt;INT(D551)),OR(E551&lt;1,E551&gt;2958465,E551&lt;&gt;INT(E551)),D551&gt;E551),"Перевірте дати",IF(OR('Налаштування'!$C$4&lt;&gt;"Готово",E551&lt;DATE('Налаштування'!$B$4,1,1),D551&gt;DATE('Налаштування'!$B$4,12,31)),"Перевірте рік",IF(OR(AND(C551="Тижневий",E551-D551&lt;&gt;6),AND(C551="Місячний",OR(YEAR(D551)&lt;&gt;'Налаштування'!$B$4,DAY(D551)&lt;&gt;1,E551&lt;&gt;DATE(YEAR(D551),MONTH(D551)+1,0)))),"Перевірте період",IF(COUNTIFS($B$7:$B$806,"="&amp;B551,$C$7:$C$806,C551,$D$7:$D$806,"&lt;="&amp;E551,$E$7:$E$806,"&gt;="&amp;D551)&gt;1,"Періоди перетинаються","Поля заповнені")))))))))))</x:f>
      </x:c>
      <x:c r="L551" s="11"/>
    </x:row>
    <x:row r="552" ht="40" customHeight="1">
      <x:c r="A552" s="11"/>
      <x:c r="B552" s="11"/>
      <x:c r="C552" s="11"/>
      <x:c r="D552" s="23"/>
      <x:c r="E552" s="23"/>
      <x:c r="F552" s="11"/>
      <x:c r="G552" s="11"/>
      <x:c r="H552" s="11"/>
      <x:c r="I552" s="11"/>
      <x:c r="J552" s="11"/>
      <x:c r="K552" s="12" t="str">
        <x:f>IF(COUNTA(A552:J552,L552)=0,"",IF(OR(OR(NOT(ISTEXT(A552)),LEN(TRIM(A552))=0),OR(NOT(ISTEXT(B552)),LEN(TRIM(B552))=0),OR(NOT(ISTEXT(F552)),LEN(TRIM(F552))=0),OR(NOT(ISTEXT(J552)),LEN(TRIM(J552))=0)),"Заповніть код, відділ, підсумок і роль",IF(OR(A552&lt;&gt;TRIM(A552),B552&lt;&gt;TRIM(B552),ISNUMBER(FIND("*",A552)),ISNUMBER(FIND("?",A552)),ISNUMBER(FIND("~",A552)),ISNUMBER(FIND("*",B552)),ISNUMBER(FIND("?",B552)),ISNUMBER(FIND("~",B552))),"Перевірте код і відділ",IF(COUNTIF($A$7:$A$806,"="&amp;A552)&gt;1,"Код повторюється",IF(COUNTIFS('Налаштування'!$I$7:$I$18,"="&amp;B552,'Налаштування'!$J$7:$J$18,"Готово")&lt;&gt;1,"Перевірте відділ",IF(NOT(OR(C552="Тижневий",C552="Місячний")),"Оберіть тип",IF(OR(NOT(ISNUMBER(D552)),NOT(ISNUMBER(E552))),"Вкажіть дати",IF(OR(OR(D552&lt;1,D552&gt;2958465,D552&lt;&gt;INT(D552)),OR(E552&lt;1,E552&gt;2958465,E552&lt;&gt;INT(E552)),D552&gt;E552),"Перевірте дати",IF(OR('Налаштування'!$C$4&lt;&gt;"Готово",E552&lt;DATE('Налаштування'!$B$4,1,1),D552&gt;DATE('Налаштування'!$B$4,12,31)),"Перевірте рік",IF(OR(AND(C552="Тижневий",E552-D552&lt;&gt;6),AND(C552="Місячний",OR(YEAR(D552)&lt;&gt;'Налаштування'!$B$4,DAY(D552)&lt;&gt;1,E552&lt;&gt;DATE(YEAR(D552),MONTH(D552)+1,0)))),"Перевірте період",IF(COUNTIFS($B$7:$B$806,"="&amp;B552,$C$7:$C$806,C552,$D$7:$D$806,"&lt;="&amp;E552,$E$7:$E$806,"&gt;="&amp;D552)&gt;1,"Періоди перетинаються","Поля заповнені")))))))))))</x:f>
      </x:c>
      <x:c r="L552" s="11"/>
    </x:row>
    <x:row r="553" ht="40" customHeight="1">
      <x:c r="A553" s="11"/>
      <x:c r="B553" s="11"/>
      <x:c r="C553" s="11"/>
      <x:c r="D553" s="23"/>
      <x:c r="E553" s="23"/>
      <x:c r="F553" s="11"/>
      <x:c r="G553" s="11"/>
      <x:c r="H553" s="11"/>
      <x:c r="I553" s="11"/>
      <x:c r="J553" s="11"/>
      <x:c r="K553" s="12" t="str">
        <x:f>IF(COUNTA(A553:J553,L553)=0,"",IF(OR(OR(NOT(ISTEXT(A553)),LEN(TRIM(A553))=0),OR(NOT(ISTEXT(B553)),LEN(TRIM(B553))=0),OR(NOT(ISTEXT(F553)),LEN(TRIM(F553))=0),OR(NOT(ISTEXT(J553)),LEN(TRIM(J553))=0)),"Заповніть код, відділ, підсумок і роль",IF(OR(A553&lt;&gt;TRIM(A553),B553&lt;&gt;TRIM(B553),ISNUMBER(FIND("*",A553)),ISNUMBER(FIND("?",A553)),ISNUMBER(FIND("~",A553)),ISNUMBER(FIND("*",B553)),ISNUMBER(FIND("?",B553)),ISNUMBER(FIND("~",B553))),"Перевірте код і відділ",IF(COUNTIF($A$7:$A$806,"="&amp;A553)&gt;1,"Код повторюється",IF(COUNTIFS('Налаштування'!$I$7:$I$18,"="&amp;B553,'Налаштування'!$J$7:$J$18,"Готово")&lt;&gt;1,"Перевірте відділ",IF(NOT(OR(C553="Тижневий",C553="Місячний")),"Оберіть тип",IF(OR(NOT(ISNUMBER(D553)),NOT(ISNUMBER(E553))),"Вкажіть дати",IF(OR(OR(D553&lt;1,D553&gt;2958465,D553&lt;&gt;INT(D553)),OR(E553&lt;1,E553&gt;2958465,E553&lt;&gt;INT(E553)),D553&gt;E553),"Перевірте дати",IF(OR('Налаштування'!$C$4&lt;&gt;"Готово",E553&lt;DATE('Налаштування'!$B$4,1,1),D553&gt;DATE('Налаштування'!$B$4,12,31)),"Перевірте рік",IF(OR(AND(C553="Тижневий",E553-D553&lt;&gt;6),AND(C553="Місячний",OR(YEAR(D553)&lt;&gt;'Налаштування'!$B$4,DAY(D553)&lt;&gt;1,E553&lt;&gt;DATE(YEAR(D553),MONTH(D553)+1,0)))),"Перевірте період",IF(COUNTIFS($B$7:$B$806,"="&amp;B553,$C$7:$C$806,C553,$D$7:$D$806,"&lt;="&amp;E553,$E$7:$E$806,"&gt;="&amp;D553)&gt;1,"Періоди перетинаються","Поля заповнені")))))))))))</x:f>
      </x:c>
      <x:c r="L553" s="11"/>
    </x:row>
    <x:row r="554" ht="40" customHeight="1">
      <x:c r="A554" s="11"/>
      <x:c r="B554" s="11"/>
      <x:c r="C554" s="11"/>
      <x:c r="D554" s="23"/>
      <x:c r="E554" s="23"/>
      <x:c r="F554" s="11"/>
      <x:c r="G554" s="11"/>
      <x:c r="H554" s="11"/>
      <x:c r="I554" s="11"/>
      <x:c r="J554" s="11"/>
      <x:c r="K554" s="12" t="str">
        <x:f>IF(COUNTA(A554:J554,L554)=0,"",IF(OR(OR(NOT(ISTEXT(A554)),LEN(TRIM(A554))=0),OR(NOT(ISTEXT(B554)),LEN(TRIM(B554))=0),OR(NOT(ISTEXT(F554)),LEN(TRIM(F554))=0),OR(NOT(ISTEXT(J554)),LEN(TRIM(J554))=0)),"Заповніть код, відділ, підсумок і роль",IF(OR(A554&lt;&gt;TRIM(A554),B554&lt;&gt;TRIM(B554),ISNUMBER(FIND("*",A554)),ISNUMBER(FIND("?",A554)),ISNUMBER(FIND("~",A554)),ISNUMBER(FIND("*",B554)),ISNUMBER(FIND("?",B554)),ISNUMBER(FIND("~",B554))),"Перевірте код і відділ",IF(COUNTIF($A$7:$A$806,"="&amp;A554)&gt;1,"Код повторюється",IF(COUNTIFS('Налаштування'!$I$7:$I$18,"="&amp;B554,'Налаштування'!$J$7:$J$18,"Готово")&lt;&gt;1,"Перевірте відділ",IF(NOT(OR(C554="Тижневий",C554="Місячний")),"Оберіть тип",IF(OR(NOT(ISNUMBER(D554)),NOT(ISNUMBER(E554))),"Вкажіть дати",IF(OR(OR(D554&lt;1,D554&gt;2958465,D554&lt;&gt;INT(D554)),OR(E554&lt;1,E554&gt;2958465,E554&lt;&gt;INT(E554)),D554&gt;E554),"Перевірте дати",IF(OR('Налаштування'!$C$4&lt;&gt;"Готово",E554&lt;DATE('Налаштування'!$B$4,1,1),D554&gt;DATE('Налаштування'!$B$4,12,31)),"Перевірте рік",IF(OR(AND(C554="Тижневий",E554-D554&lt;&gt;6),AND(C554="Місячний",OR(YEAR(D554)&lt;&gt;'Налаштування'!$B$4,DAY(D554)&lt;&gt;1,E554&lt;&gt;DATE(YEAR(D554),MONTH(D554)+1,0)))),"Перевірте період",IF(COUNTIFS($B$7:$B$806,"="&amp;B554,$C$7:$C$806,C554,$D$7:$D$806,"&lt;="&amp;E554,$E$7:$E$806,"&gt;="&amp;D554)&gt;1,"Періоди перетинаються","Поля заповнені")))))))))))</x:f>
      </x:c>
      <x:c r="L554" s="11"/>
    </x:row>
    <x:row r="555" ht="40" customHeight="1">
      <x:c r="A555" s="11"/>
      <x:c r="B555" s="11"/>
      <x:c r="C555" s="11"/>
      <x:c r="D555" s="23"/>
      <x:c r="E555" s="23"/>
      <x:c r="F555" s="11"/>
      <x:c r="G555" s="11"/>
      <x:c r="H555" s="11"/>
      <x:c r="I555" s="11"/>
      <x:c r="J555" s="11"/>
      <x:c r="K555" s="12" t="str">
        <x:f>IF(COUNTA(A555:J555,L555)=0,"",IF(OR(OR(NOT(ISTEXT(A555)),LEN(TRIM(A555))=0),OR(NOT(ISTEXT(B555)),LEN(TRIM(B555))=0),OR(NOT(ISTEXT(F555)),LEN(TRIM(F555))=0),OR(NOT(ISTEXT(J555)),LEN(TRIM(J555))=0)),"Заповніть код, відділ, підсумок і роль",IF(OR(A555&lt;&gt;TRIM(A555),B555&lt;&gt;TRIM(B555),ISNUMBER(FIND("*",A555)),ISNUMBER(FIND("?",A555)),ISNUMBER(FIND("~",A555)),ISNUMBER(FIND("*",B555)),ISNUMBER(FIND("?",B555)),ISNUMBER(FIND("~",B555))),"Перевірте код і відділ",IF(COUNTIF($A$7:$A$806,"="&amp;A555)&gt;1,"Код повторюється",IF(COUNTIFS('Налаштування'!$I$7:$I$18,"="&amp;B555,'Налаштування'!$J$7:$J$18,"Готово")&lt;&gt;1,"Перевірте відділ",IF(NOT(OR(C555="Тижневий",C555="Місячний")),"Оберіть тип",IF(OR(NOT(ISNUMBER(D555)),NOT(ISNUMBER(E555))),"Вкажіть дати",IF(OR(OR(D555&lt;1,D555&gt;2958465,D555&lt;&gt;INT(D555)),OR(E555&lt;1,E555&gt;2958465,E555&lt;&gt;INT(E555)),D555&gt;E555),"Перевірте дати",IF(OR('Налаштування'!$C$4&lt;&gt;"Готово",E555&lt;DATE('Налаштування'!$B$4,1,1),D555&gt;DATE('Налаштування'!$B$4,12,31)),"Перевірте рік",IF(OR(AND(C555="Тижневий",E555-D555&lt;&gt;6),AND(C555="Місячний",OR(YEAR(D555)&lt;&gt;'Налаштування'!$B$4,DAY(D555)&lt;&gt;1,E555&lt;&gt;DATE(YEAR(D555),MONTH(D555)+1,0)))),"Перевірте період",IF(COUNTIFS($B$7:$B$806,"="&amp;B555,$C$7:$C$806,C555,$D$7:$D$806,"&lt;="&amp;E555,$E$7:$E$806,"&gt;="&amp;D555)&gt;1,"Періоди перетинаються","Поля заповнені")))))))))))</x:f>
      </x:c>
      <x:c r="L555" s="11"/>
    </x:row>
    <x:row r="556" ht="40" customHeight="1">
      <x:c r="A556" s="11"/>
      <x:c r="B556" s="11"/>
      <x:c r="C556" s="11"/>
      <x:c r="D556" s="23"/>
      <x:c r="E556" s="23"/>
      <x:c r="F556" s="11"/>
      <x:c r="G556" s="11"/>
      <x:c r="H556" s="11"/>
      <x:c r="I556" s="11"/>
      <x:c r="J556" s="11"/>
      <x:c r="K556" s="12" t="str">
        <x:f>IF(COUNTA(A556:J556,L556)=0,"",IF(OR(OR(NOT(ISTEXT(A556)),LEN(TRIM(A556))=0),OR(NOT(ISTEXT(B556)),LEN(TRIM(B556))=0),OR(NOT(ISTEXT(F556)),LEN(TRIM(F556))=0),OR(NOT(ISTEXT(J556)),LEN(TRIM(J556))=0)),"Заповніть код, відділ, підсумок і роль",IF(OR(A556&lt;&gt;TRIM(A556),B556&lt;&gt;TRIM(B556),ISNUMBER(FIND("*",A556)),ISNUMBER(FIND("?",A556)),ISNUMBER(FIND("~",A556)),ISNUMBER(FIND("*",B556)),ISNUMBER(FIND("?",B556)),ISNUMBER(FIND("~",B556))),"Перевірте код і відділ",IF(COUNTIF($A$7:$A$806,"="&amp;A556)&gt;1,"Код повторюється",IF(COUNTIFS('Налаштування'!$I$7:$I$18,"="&amp;B556,'Налаштування'!$J$7:$J$18,"Готово")&lt;&gt;1,"Перевірте відділ",IF(NOT(OR(C556="Тижневий",C556="Місячний")),"Оберіть тип",IF(OR(NOT(ISNUMBER(D556)),NOT(ISNUMBER(E556))),"Вкажіть дати",IF(OR(OR(D556&lt;1,D556&gt;2958465,D556&lt;&gt;INT(D556)),OR(E556&lt;1,E556&gt;2958465,E556&lt;&gt;INT(E556)),D556&gt;E556),"Перевірте дати",IF(OR('Налаштування'!$C$4&lt;&gt;"Готово",E556&lt;DATE('Налаштування'!$B$4,1,1),D556&gt;DATE('Налаштування'!$B$4,12,31)),"Перевірте рік",IF(OR(AND(C556="Тижневий",E556-D556&lt;&gt;6),AND(C556="Місячний",OR(YEAR(D556)&lt;&gt;'Налаштування'!$B$4,DAY(D556)&lt;&gt;1,E556&lt;&gt;DATE(YEAR(D556),MONTH(D556)+1,0)))),"Перевірте період",IF(COUNTIFS($B$7:$B$806,"="&amp;B556,$C$7:$C$806,C556,$D$7:$D$806,"&lt;="&amp;E556,$E$7:$E$806,"&gt;="&amp;D556)&gt;1,"Періоди перетинаються","Поля заповнені")))))))))))</x:f>
      </x:c>
      <x:c r="L556" s="11"/>
    </x:row>
    <x:row r="557" ht="40" customHeight="1">
      <x:c r="A557" s="11"/>
      <x:c r="B557" s="11"/>
      <x:c r="C557" s="11"/>
      <x:c r="D557" s="23"/>
      <x:c r="E557" s="23"/>
      <x:c r="F557" s="11"/>
      <x:c r="G557" s="11"/>
      <x:c r="H557" s="11"/>
      <x:c r="I557" s="11"/>
      <x:c r="J557" s="11"/>
      <x:c r="K557" s="12" t="str">
        <x:f>IF(COUNTA(A557:J557,L557)=0,"",IF(OR(OR(NOT(ISTEXT(A557)),LEN(TRIM(A557))=0),OR(NOT(ISTEXT(B557)),LEN(TRIM(B557))=0),OR(NOT(ISTEXT(F557)),LEN(TRIM(F557))=0),OR(NOT(ISTEXT(J557)),LEN(TRIM(J557))=0)),"Заповніть код, відділ, підсумок і роль",IF(OR(A557&lt;&gt;TRIM(A557),B557&lt;&gt;TRIM(B557),ISNUMBER(FIND("*",A557)),ISNUMBER(FIND("?",A557)),ISNUMBER(FIND("~",A557)),ISNUMBER(FIND("*",B557)),ISNUMBER(FIND("?",B557)),ISNUMBER(FIND("~",B557))),"Перевірте код і відділ",IF(COUNTIF($A$7:$A$806,"="&amp;A557)&gt;1,"Код повторюється",IF(COUNTIFS('Налаштування'!$I$7:$I$18,"="&amp;B557,'Налаштування'!$J$7:$J$18,"Готово")&lt;&gt;1,"Перевірте відділ",IF(NOT(OR(C557="Тижневий",C557="Місячний")),"Оберіть тип",IF(OR(NOT(ISNUMBER(D557)),NOT(ISNUMBER(E557))),"Вкажіть дати",IF(OR(OR(D557&lt;1,D557&gt;2958465,D557&lt;&gt;INT(D557)),OR(E557&lt;1,E557&gt;2958465,E557&lt;&gt;INT(E557)),D557&gt;E557),"Перевірте дати",IF(OR('Налаштування'!$C$4&lt;&gt;"Готово",E557&lt;DATE('Налаштування'!$B$4,1,1),D557&gt;DATE('Налаштування'!$B$4,12,31)),"Перевірте рік",IF(OR(AND(C557="Тижневий",E557-D557&lt;&gt;6),AND(C557="Місячний",OR(YEAR(D557)&lt;&gt;'Налаштування'!$B$4,DAY(D557)&lt;&gt;1,E557&lt;&gt;DATE(YEAR(D557),MONTH(D557)+1,0)))),"Перевірте період",IF(COUNTIFS($B$7:$B$806,"="&amp;B557,$C$7:$C$806,C557,$D$7:$D$806,"&lt;="&amp;E557,$E$7:$E$806,"&gt;="&amp;D557)&gt;1,"Періоди перетинаються","Поля заповнені")))))))))))</x:f>
      </x:c>
      <x:c r="L557" s="11"/>
    </x:row>
    <x:row r="558" ht="40" customHeight="1">
      <x:c r="A558" s="11"/>
      <x:c r="B558" s="11"/>
      <x:c r="C558" s="11"/>
      <x:c r="D558" s="23"/>
      <x:c r="E558" s="23"/>
      <x:c r="F558" s="11"/>
      <x:c r="G558" s="11"/>
      <x:c r="H558" s="11"/>
      <x:c r="I558" s="11"/>
      <x:c r="J558" s="11"/>
      <x:c r="K558" s="12" t="str">
        <x:f>IF(COUNTA(A558:J558,L558)=0,"",IF(OR(OR(NOT(ISTEXT(A558)),LEN(TRIM(A558))=0),OR(NOT(ISTEXT(B558)),LEN(TRIM(B558))=0),OR(NOT(ISTEXT(F558)),LEN(TRIM(F558))=0),OR(NOT(ISTEXT(J558)),LEN(TRIM(J558))=0)),"Заповніть код, відділ, підсумок і роль",IF(OR(A558&lt;&gt;TRIM(A558),B558&lt;&gt;TRIM(B558),ISNUMBER(FIND("*",A558)),ISNUMBER(FIND("?",A558)),ISNUMBER(FIND("~",A558)),ISNUMBER(FIND("*",B558)),ISNUMBER(FIND("?",B558)),ISNUMBER(FIND("~",B558))),"Перевірте код і відділ",IF(COUNTIF($A$7:$A$806,"="&amp;A558)&gt;1,"Код повторюється",IF(COUNTIFS('Налаштування'!$I$7:$I$18,"="&amp;B558,'Налаштування'!$J$7:$J$18,"Готово")&lt;&gt;1,"Перевірте відділ",IF(NOT(OR(C558="Тижневий",C558="Місячний")),"Оберіть тип",IF(OR(NOT(ISNUMBER(D558)),NOT(ISNUMBER(E558))),"Вкажіть дати",IF(OR(OR(D558&lt;1,D558&gt;2958465,D558&lt;&gt;INT(D558)),OR(E558&lt;1,E558&gt;2958465,E558&lt;&gt;INT(E558)),D558&gt;E558),"Перевірте дати",IF(OR('Налаштування'!$C$4&lt;&gt;"Готово",E558&lt;DATE('Налаштування'!$B$4,1,1),D558&gt;DATE('Налаштування'!$B$4,12,31)),"Перевірте рік",IF(OR(AND(C558="Тижневий",E558-D558&lt;&gt;6),AND(C558="Місячний",OR(YEAR(D558)&lt;&gt;'Налаштування'!$B$4,DAY(D558)&lt;&gt;1,E558&lt;&gt;DATE(YEAR(D558),MONTH(D558)+1,0)))),"Перевірте період",IF(COUNTIFS($B$7:$B$806,"="&amp;B558,$C$7:$C$806,C558,$D$7:$D$806,"&lt;="&amp;E558,$E$7:$E$806,"&gt;="&amp;D558)&gt;1,"Періоди перетинаються","Поля заповнені")))))))))))</x:f>
      </x:c>
      <x:c r="L558" s="11"/>
    </x:row>
    <x:row r="559" ht="40" customHeight="1">
      <x:c r="A559" s="11"/>
      <x:c r="B559" s="11"/>
      <x:c r="C559" s="11"/>
      <x:c r="D559" s="23"/>
      <x:c r="E559" s="23"/>
      <x:c r="F559" s="11"/>
      <x:c r="G559" s="11"/>
      <x:c r="H559" s="11"/>
      <x:c r="I559" s="11"/>
      <x:c r="J559" s="11"/>
      <x:c r="K559" s="12" t="str">
        <x:f>IF(COUNTA(A559:J559,L559)=0,"",IF(OR(OR(NOT(ISTEXT(A559)),LEN(TRIM(A559))=0),OR(NOT(ISTEXT(B559)),LEN(TRIM(B559))=0),OR(NOT(ISTEXT(F559)),LEN(TRIM(F559))=0),OR(NOT(ISTEXT(J559)),LEN(TRIM(J559))=0)),"Заповніть код, відділ, підсумок і роль",IF(OR(A559&lt;&gt;TRIM(A559),B559&lt;&gt;TRIM(B559),ISNUMBER(FIND("*",A559)),ISNUMBER(FIND("?",A559)),ISNUMBER(FIND("~",A559)),ISNUMBER(FIND("*",B559)),ISNUMBER(FIND("?",B559)),ISNUMBER(FIND("~",B559))),"Перевірте код і відділ",IF(COUNTIF($A$7:$A$806,"="&amp;A559)&gt;1,"Код повторюється",IF(COUNTIFS('Налаштування'!$I$7:$I$18,"="&amp;B559,'Налаштування'!$J$7:$J$18,"Готово")&lt;&gt;1,"Перевірте відділ",IF(NOT(OR(C559="Тижневий",C559="Місячний")),"Оберіть тип",IF(OR(NOT(ISNUMBER(D559)),NOT(ISNUMBER(E559))),"Вкажіть дати",IF(OR(OR(D559&lt;1,D559&gt;2958465,D559&lt;&gt;INT(D559)),OR(E559&lt;1,E559&gt;2958465,E559&lt;&gt;INT(E559)),D559&gt;E559),"Перевірте дати",IF(OR('Налаштування'!$C$4&lt;&gt;"Готово",E559&lt;DATE('Налаштування'!$B$4,1,1),D559&gt;DATE('Налаштування'!$B$4,12,31)),"Перевірте рік",IF(OR(AND(C559="Тижневий",E559-D559&lt;&gt;6),AND(C559="Місячний",OR(YEAR(D559)&lt;&gt;'Налаштування'!$B$4,DAY(D559)&lt;&gt;1,E559&lt;&gt;DATE(YEAR(D559),MONTH(D559)+1,0)))),"Перевірте період",IF(COUNTIFS($B$7:$B$806,"="&amp;B559,$C$7:$C$806,C559,$D$7:$D$806,"&lt;="&amp;E559,$E$7:$E$806,"&gt;="&amp;D559)&gt;1,"Періоди перетинаються","Поля заповнені")))))))))))</x:f>
      </x:c>
      <x:c r="L559" s="11"/>
    </x:row>
    <x:row r="560" ht="40" customHeight="1">
      <x:c r="A560" s="11"/>
      <x:c r="B560" s="11"/>
      <x:c r="C560" s="11"/>
      <x:c r="D560" s="23"/>
      <x:c r="E560" s="23"/>
      <x:c r="F560" s="11"/>
      <x:c r="G560" s="11"/>
      <x:c r="H560" s="11"/>
      <x:c r="I560" s="11"/>
      <x:c r="J560" s="11"/>
      <x:c r="K560" s="12" t="str">
        <x:f>IF(COUNTA(A560:J560,L560)=0,"",IF(OR(OR(NOT(ISTEXT(A560)),LEN(TRIM(A560))=0),OR(NOT(ISTEXT(B560)),LEN(TRIM(B560))=0),OR(NOT(ISTEXT(F560)),LEN(TRIM(F560))=0),OR(NOT(ISTEXT(J560)),LEN(TRIM(J560))=0)),"Заповніть код, відділ, підсумок і роль",IF(OR(A560&lt;&gt;TRIM(A560),B560&lt;&gt;TRIM(B560),ISNUMBER(FIND("*",A560)),ISNUMBER(FIND("?",A560)),ISNUMBER(FIND("~",A560)),ISNUMBER(FIND("*",B560)),ISNUMBER(FIND("?",B560)),ISNUMBER(FIND("~",B560))),"Перевірте код і відділ",IF(COUNTIF($A$7:$A$806,"="&amp;A560)&gt;1,"Код повторюється",IF(COUNTIFS('Налаштування'!$I$7:$I$18,"="&amp;B560,'Налаштування'!$J$7:$J$18,"Готово")&lt;&gt;1,"Перевірте відділ",IF(NOT(OR(C560="Тижневий",C560="Місячний")),"Оберіть тип",IF(OR(NOT(ISNUMBER(D560)),NOT(ISNUMBER(E560))),"Вкажіть дати",IF(OR(OR(D560&lt;1,D560&gt;2958465,D560&lt;&gt;INT(D560)),OR(E560&lt;1,E560&gt;2958465,E560&lt;&gt;INT(E560)),D560&gt;E560),"Перевірте дати",IF(OR('Налаштування'!$C$4&lt;&gt;"Готово",E560&lt;DATE('Налаштування'!$B$4,1,1),D560&gt;DATE('Налаштування'!$B$4,12,31)),"Перевірте рік",IF(OR(AND(C560="Тижневий",E560-D560&lt;&gt;6),AND(C560="Місячний",OR(YEAR(D560)&lt;&gt;'Налаштування'!$B$4,DAY(D560)&lt;&gt;1,E560&lt;&gt;DATE(YEAR(D560),MONTH(D560)+1,0)))),"Перевірте період",IF(COUNTIFS($B$7:$B$806,"="&amp;B560,$C$7:$C$806,C560,$D$7:$D$806,"&lt;="&amp;E560,$E$7:$E$806,"&gt;="&amp;D560)&gt;1,"Періоди перетинаються","Поля заповнені")))))))))))</x:f>
      </x:c>
      <x:c r="L560" s="11"/>
    </x:row>
    <x:row r="561" ht="40" customHeight="1">
      <x:c r="A561" s="11"/>
      <x:c r="B561" s="11"/>
      <x:c r="C561" s="11"/>
      <x:c r="D561" s="23"/>
      <x:c r="E561" s="23"/>
      <x:c r="F561" s="11"/>
      <x:c r="G561" s="11"/>
      <x:c r="H561" s="11"/>
      <x:c r="I561" s="11"/>
      <x:c r="J561" s="11"/>
      <x:c r="K561" s="12" t="str">
        <x:f>IF(COUNTA(A561:J561,L561)=0,"",IF(OR(OR(NOT(ISTEXT(A561)),LEN(TRIM(A561))=0),OR(NOT(ISTEXT(B561)),LEN(TRIM(B561))=0),OR(NOT(ISTEXT(F561)),LEN(TRIM(F561))=0),OR(NOT(ISTEXT(J561)),LEN(TRIM(J561))=0)),"Заповніть код, відділ, підсумок і роль",IF(OR(A561&lt;&gt;TRIM(A561),B561&lt;&gt;TRIM(B561),ISNUMBER(FIND("*",A561)),ISNUMBER(FIND("?",A561)),ISNUMBER(FIND("~",A561)),ISNUMBER(FIND("*",B561)),ISNUMBER(FIND("?",B561)),ISNUMBER(FIND("~",B561))),"Перевірте код і відділ",IF(COUNTIF($A$7:$A$806,"="&amp;A561)&gt;1,"Код повторюється",IF(COUNTIFS('Налаштування'!$I$7:$I$18,"="&amp;B561,'Налаштування'!$J$7:$J$18,"Готово")&lt;&gt;1,"Перевірте відділ",IF(NOT(OR(C561="Тижневий",C561="Місячний")),"Оберіть тип",IF(OR(NOT(ISNUMBER(D561)),NOT(ISNUMBER(E561))),"Вкажіть дати",IF(OR(OR(D561&lt;1,D561&gt;2958465,D561&lt;&gt;INT(D561)),OR(E561&lt;1,E561&gt;2958465,E561&lt;&gt;INT(E561)),D561&gt;E561),"Перевірте дати",IF(OR('Налаштування'!$C$4&lt;&gt;"Готово",E561&lt;DATE('Налаштування'!$B$4,1,1),D561&gt;DATE('Налаштування'!$B$4,12,31)),"Перевірте рік",IF(OR(AND(C561="Тижневий",E561-D561&lt;&gt;6),AND(C561="Місячний",OR(YEAR(D561)&lt;&gt;'Налаштування'!$B$4,DAY(D561)&lt;&gt;1,E561&lt;&gt;DATE(YEAR(D561),MONTH(D561)+1,0)))),"Перевірте період",IF(COUNTIFS($B$7:$B$806,"="&amp;B561,$C$7:$C$806,C561,$D$7:$D$806,"&lt;="&amp;E561,$E$7:$E$806,"&gt;="&amp;D561)&gt;1,"Періоди перетинаються","Поля заповнені")))))))))))</x:f>
      </x:c>
      <x:c r="L561" s="11"/>
    </x:row>
    <x:row r="562" ht="40" customHeight="1">
      <x:c r="A562" s="11"/>
      <x:c r="B562" s="11"/>
      <x:c r="C562" s="11"/>
      <x:c r="D562" s="23"/>
      <x:c r="E562" s="23"/>
      <x:c r="F562" s="11"/>
      <x:c r="G562" s="11"/>
      <x:c r="H562" s="11"/>
      <x:c r="I562" s="11"/>
      <x:c r="J562" s="11"/>
      <x:c r="K562" s="12" t="str">
        <x:f>IF(COUNTA(A562:J562,L562)=0,"",IF(OR(OR(NOT(ISTEXT(A562)),LEN(TRIM(A562))=0),OR(NOT(ISTEXT(B562)),LEN(TRIM(B562))=0),OR(NOT(ISTEXT(F562)),LEN(TRIM(F562))=0),OR(NOT(ISTEXT(J562)),LEN(TRIM(J562))=0)),"Заповніть код, відділ, підсумок і роль",IF(OR(A562&lt;&gt;TRIM(A562),B562&lt;&gt;TRIM(B562),ISNUMBER(FIND("*",A562)),ISNUMBER(FIND("?",A562)),ISNUMBER(FIND("~",A562)),ISNUMBER(FIND("*",B562)),ISNUMBER(FIND("?",B562)),ISNUMBER(FIND("~",B562))),"Перевірте код і відділ",IF(COUNTIF($A$7:$A$806,"="&amp;A562)&gt;1,"Код повторюється",IF(COUNTIFS('Налаштування'!$I$7:$I$18,"="&amp;B562,'Налаштування'!$J$7:$J$18,"Готово")&lt;&gt;1,"Перевірте відділ",IF(NOT(OR(C562="Тижневий",C562="Місячний")),"Оберіть тип",IF(OR(NOT(ISNUMBER(D562)),NOT(ISNUMBER(E562))),"Вкажіть дати",IF(OR(OR(D562&lt;1,D562&gt;2958465,D562&lt;&gt;INT(D562)),OR(E562&lt;1,E562&gt;2958465,E562&lt;&gt;INT(E562)),D562&gt;E562),"Перевірте дати",IF(OR('Налаштування'!$C$4&lt;&gt;"Готово",E562&lt;DATE('Налаштування'!$B$4,1,1),D562&gt;DATE('Налаштування'!$B$4,12,31)),"Перевірте рік",IF(OR(AND(C562="Тижневий",E562-D562&lt;&gt;6),AND(C562="Місячний",OR(YEAR(D562)&lt;&gt;'Налаштування'!$B$4,DAY(D562)&lt;&gt;1,E562&lt;&gt;DATE(YEAR(D562),MONTH(D562)+1,0)))),"Перевірте період",IF(COUNTIFS($B$7:$B$806,"="&amp;B562,$C$7:$C$806,C562,$D$7:$D$806,"&lt;="&amp;E562,$E$7:$E$806,"&gt;="&amp;D562)&gt;1,"Періоди перетинаються","Поля заповнені")))))))))))</x:f>
      </x:c>
      <x:c r="L562" s="11"/>
    </x:row>
    <x:row r="563" ht="40" customHeight="1">
      <x:c r="A563" s="11"/>
      <x:c r="B563" s="11"/>
      <x:c r="C563" s="11"/>
      <x:c r="D563" s="23"/>
      <x:c r="E563" s="23"/>
      <x:c r="F563" s="11"/>
      <x:c r="G563" s="11"/>
      <x:c r="H563" s="11"/>
      <x:c r="I563" s="11"/>
      <x:c r="J563" s="11"/>
      <x:c r="K563" s="12" t="str">
        <x:f>IF(COUNTA(A563:J563,L563)=0,"",IF(OR(OR(NOT(ISTEXT(A563)),LEN(TRIM(A563))=0),OR(NOT(ISTEXT(B563)),LEN(TRIM(B563))=0),OR(NOT(ISTEXT(F563)),LEN(TRIM(F563))=0),OR(NOT(ISTEXT(J563)),LEN(TRIM(J563))=0)),"Заповніть код, відділ, підсумок і роль",IF(OR(A563&lt;&gt;TRIM(A563),B563&lt;&gt;TRIM(B563),ISNUMBER(FIND("*",A563)),ISNUMBER(FIND("?",A563)),ISNUMBER(FIND("~",A563)),ISNUMBER(FIND("*",B563)),ISNUMBER(FIND("?",B563)),ISNUMBER(FIND("~",B563))),"Перевірте код і відділ",IF(COUNTIF($A$7:$A$806,"="&amp;A563)&gt;1,"Код повторюється",IF(COUNTIFS('Налаштування'!$I$7:$I$18,"="&amp;B563,'Налаштування'!$J$7:$J$18,"Готово")&lt;&gt;1,"Перевірте відділ",IF(NOT(OR(C563="Тижневий",C563="Місячний")),"Оберіть тип",IF(OR(NOT(ISNUMBER(D563)),NOT(ISNUMBER(E563))),"Вкажіть дати",IF(OR(OR(D563&lt;1,D563&gt;2958465,D563&lt;&gt;INT(D563)),OR(E563&lt;1,E563&gt;2958465,E563&lt;&gt;INT(E563)),D563&gt;E563),"Перевірте дати",IF(OR('Налаштування'!$C$4&lt;&gt;"Готово",E563&lt;DATE('Налаштування'!$B$4,1,1),D563&gt;DATE('Налаштування'!$B$4,12,31)),"Перевірте рік",IF(OR(AND(C563="Тижневий",E563-D563&lt;&gt;6),AND(C563="Місячний",OR(YEAR(D563)&lt;&gt;'Налаштування'!$B$4,DAY(D563)&lt;&gt;1,E563&lt;&gt;DATE(YEAR(D563),MONTH(D563)+1,0)))),"Перевірте період",IF(COUNTIFS($B$7:$B$806,"="&amp;B563,$C$7:$C$806,C563,$D$7:$D$806,"&lt;="&amp;E563,$E$7:$E$806,"&gt;="&amp;D563)&gt;1,"Періоди перетинаються","Поля заповнені")))))))))))</x:f>
      </x:c>
      <x:c r="L563" s="11"/>
    </x:row>
    <x:row r="564" ht="40" customHeight="1">
      <x:c r="A564" s="11"/>
      <x:c r="B564" s="11"/>
      <x:c r="C564" s="11"/>
      <x:c r="D564" s="23"/>
      <x:c r="E564" s="23"/>
      <x:c r="F564" s="11"/>
      <x:c r="G564" s="11"/>
      <x:c r="H564" s="11"/>
      <x:c r="I564" s="11"/>
      <x:c r="J564" s="11"/>
      <x:c r="K564" s="12" t="str">
        <x:f>IF(COUNTA(A564:J564,L564)=0,"",IF(OR(OR(NOT(ISTEXT(A564)),LEN(TRIM(A564))=0),OR(NOT(ISTEXT(B564)),LEN(TRIM(B564))=0),OR(NOT(ISTEXT(F564)),LEN(TRIM(F564))=0),OR(NOT(ISTEXT(J564)),LEN(TRIM(J564))=0)),"Заповніть код, відділ, підсумок і роль",IF(OR(A564&lt;&gt;TRIM(A564),B564&lt;&gt;TRIM(B564),ISNUMBER(FIND("*",A564)),ISNUMBER(FIND("?",A564)),ISNUMBER(FIND("~",A564)),ISNUMBER(FIND("*",B564)),ISNUMBER(FIND("?",B564)),ISNUMBER(FIND("~",B564))),"Перевірте код і відділ",IF(COUNTIF($A$7:$A$806,"="&amp;A564)&gt;1,"Код повторюється",IF(COUNTIFS('Налаштування'!$I$7:$I$18,"="&amp;B564,'Налаштування'!$J$7:$J$18,"Готово")&lt;&gt;1,"Перевірте відділ",IF(NOT(OR(C564="Тижневий",C564="Місячний")),"Оберіть тип",IF(OR(NOT(ISNUMBER(D564)),NOT(ISNUMBER(E564))),"Вкажіть дати",IF(OR(OR(D564&lt;1,D564&gt;2958465,D564&lt;&gt;INT(D564)),OR(E564&lt;1,E564&gt;2958465,E564&lt;&gt;INT(E564)),D564&gt;E564),"Перевірте дати",IF(OR('Налаштування'!$C$4&lt;&gt;"Готово",E564&lt;DATE('Налаштування'!$B$4,1,1),D564&gt;DATE('Налаштування'!$B$4,12,31)),"Перевірте рік",IF(OR(AND(C564="Тижневий",E564-D564&lt;&gt;6),AND(C564="Місячний",OR(YEAR(D564)&lt;&gt;'Налаштування'!$B$4,DAY(D564)&lt;&gt;1,E564&lt;&gt;DATE(YEAR(D564),MONTH(D564)+1,0)))),"Перевірте період",IF(COUNTIFS($B$7:$B$806,"="&amp;B564,$C$7:$C$806,C564,$D$7:$D$806,"&lt;="&amp;E564,$E$7:$E$806,"&gt;="&amp;D564)&gt;1,"Періоди перетинаються","Поля заповнені")))))))))))</x:f>
      </x:c>
      <x:c r="L564" s="11"/>
    </x:row>
    <x:row r="565" ht="40" customHeight="1">
      <x:c r="A565" s="11"/>
      <x:c r="B565" s="11"/>
      <x:c r="C565" s="11"/>
      <x:c r="D565" s="23"/>
      <x:c r="E565" s="23"/>
      <x:c r="F565" s="11"/>
      <x:c r="G565" s="11"/>
      <x:c r="H565" s="11"/>
      <x:c r="I565" s="11"/>
      <x:c r="J565" s="11"/>
      <x:c r="K565" s="12" t="str">
        <x:f>IF(COUNTA(A565:J565,L565)=0,"",IF(OR(OR(NOT(ISTEXT(A565)),LEN(TRIM(A565))=0),OR(NOT(ISTEXT(B565)),LEN(TRIM(B565))=0),OR(NOT(ISTEXT(F565)),LEN(TRIM(F565))=0),OR(NOT(ISTEXT(J565)),LEN(TRIM(J565))=0)),"Заповніть код, відділ, підсумок і роль",IF(OR(A565&lt;&gt;TRIM(A565),B565&lt;&gt;TRIM(B565),ISNUMBER(FIND("*",A565)),ISNUMBER(FIND("?",A565)),ISNUMBER(FIND("~",A565)),ISNUMBER(FIND("*",B565)),ISNUMBER(FIND("?",B565)),ISNUMBER(FIND("~",B565))),"Перевірте код і відділ",IF(COUNTIF($A$7:$A$806,"="&amp;A565)&gt;1,"Код повторюється",IF(COUNTIFS('Налаштування'!$I$7:$I$18,"="&amp;B565,'Налаштування'!$J$7:$J$18,"Готово")&lt;&gt;1,"Перевірте відділ",IF(NOT(OR(C565="Тижневий",C565="Місячний")),"Оберіть тип",IF(OR(NOT(ISNUMBER(D565)),NOT(ISNUMBER(E565))),"Вкажіть дати",IF(OR(OR(D565&lt;1,D565&gt;2958465,D565&lt;&gt;INT(D565)),OR(E565&lt;1,E565&gt;2958465,E565&lt;&gt;INT(E565)),D565&gt;E565),"Перевірте дати",IF(OR('Налаштування'!$C$4&lt;&gt;"Готово",E565&lt;DATE('Налаштування'!$B$4,1,1),D565&gt;DATE('Налаштування'!$B$4,12,31)),"Перевірте рік",IF(OR(AND(C565="Тижневий",E565-D565&lt;&gt;6),AND(C565="Місячний",OR(YEAR(D565)&lt;&gt;'Налаштування'!$B$4,DAY(D565)&lt;&gt;1,E565&lt;&gt;DATE(YEAR(D565),MONTH(D565)+1,0)))),"Перевірте період",IF(COUNTIFS($B$7:$B$806,"="&amp;B565,$C$7:$C$806,C565,$D$7:$D$806,"&lt;="&amp;E565,$E$7:$E$806,"&gt;="&amp;D565)&gt;1,"Періоди перетинаються","Поля заповнені")))))))))))</x:f>
      </x:c>
      <x:c r="L565" s="11"/>
    </x:row>
    <x:row r="566" ht="40" customHeight="1">
      <x:c r="A566" s="11"/>
      <x:c r="B566" s="11"/>
      <x:c r="C566" s="11"/>
      <x:c r="D566" s="23"/>
      <x:c r="E566" s="23"/>
      <x:c r="F566" s="11"/>
      <x:c r="G566" s="11"/>
      <x:c r="H566" s="11"/>
      <x:c r="I566" s="11"/>
      <x:c r="J566" s="11"/>
      <x:c r="K566" s="12" t="str">
        <x:f>IF(COUNTA(A566:J566,L566)=0,"",IF(OR(OR(NOT(ISTEXT(A566)),LEN(TRIM(A566))=0),OR(NOT(ISTEXT(B566)),LEN(TRIM(B566))=0),OR(NOT(ISTEXT(F566)),LEN(TRIM(F566))=0),OR(NOT(ISTEXT(J566)),LEN(TRIM(J566))=0)),"Заповніть код, відділ, підсумок і роль",IF(OR(A566&lt;&gt;TRIM(A566),B566&lt;&gt;TRIM(B566),ISNUMBER(FIND("*",A566)),ISNUMBER(FIND("?",A566)),ISNUMBER(FIND("~",A566)),ISNUMBER(FIND("*",B566)),ISNUMBER(FIND("?",B566)),ISNUMBER(FIND("~",B566))),"Перевірте код і відділ",IF(COUNTIF($A$7:$A$806,"="&amp;A566)&gt;1,"Код повторюється",IF(COUNTIFS('Налаштування'!$I$7:$I$18,"="&amp;B566,'Налаштування'!$J$7:$J$18,"Готово")&lt;&gt;1,"Перевірте відділ",IF(NOT(OR(C566="Тижневий",C566="Місячний")),"Оберіть тип",IF(OR(NOT(ISNUMBER(D566)),NOT(ISNUMBER(E566))),"Вкажіть дати",IF(OR(OR(D566&lt;1,D566&gt;2958465,D566&lt;&gt;INT(D566)),OR(E566&lt;1,E566&gt;2958465,E566&lt;&gt;INT(E566)),D566&gt;E566),"Перевірте дати",IF(OR('Налаштування'!$C$4&lt;&gt;"Готово",E566&lt;DATE('Налаштування'!$B$4,1,1),D566&gt;DATE('Налаштування'!$B$4,12,31)),"Перевірте рік",IF(OR(AND(C566="Тижневий",E566-D566&lt;&gt;6),AND(C566="Місячний",OR(YEAR(D566)&lt;&gt;'Налаштування'!$B$4,DAY(D566)&lt;&gt;1,E566&lt;&gt;DATE(YEAR(D566),MONTH(D566)+1,0)))),"Перевірте період",IF(COUNTIFS($B$7:$B$806,"="&amp;B566,$C$7:$C$806,C566,$D$7:$D$806,"&lt;="&amp;E566,$E$7:$E$806,"&gt;="&amp;D566)&gt;1,"Періоди перетинаються","Поля заповнені")))))))))))</x:f>
      </x:c>
      <x:c r="L566" s="11"/>
    </x:row>
    <x:row r="567" ht="40" customHeight="1">
      <x:c r="A567" s="11"/>
      <x:c r="B567" s="11"/>
      <x:c r="C567" s="11"/>
      <x:c r="D567" s="23"/>
      <x:c r="E567" s="23"/>
      <x:c r="F567" s="11"/>
      <x:c r="G567" s="11"/>
      <x:c r="H567" s="11"/>
      <x:c r="I567" s="11"/>
      <x:c r="J567" s="11"/>
      <x:c r="K567" s="12" t="str">
        <x:f>IF(COUNTA(A567:J567,L567)=0,"",IF(OR(OR(NOT(ISTEXT(A567)),LEN(TRIM(A567))=0),OR(NOT(ISTEXT(B567)),LEN(TRIM(B567))=0),OR(NOT(ISTEXT(F567)),LEN(TRIM(F567))=0),OR(NOT(ISTEXT(J567)),LEN(TRIM(J567))=0)),"Заповніть код, відділ, підсумок і роль",IF(OR(A567&lt;&gt;TRIM(A567),B567&lt;&gt;TRIM(B567),ISNUMBER(FIND("*",A567)),ISNUMBER(FIND("?",A567)),ISNUMBER(FIND("~",A567)),ISNUMBER(FIND("*",B567)),ISNUMBER(FIND("?",B567)),ISNUMBER(FIND("~",B567))),"Перевірте код і відділ",IF(COUNTIF($A$7:$A$806,"="&amp;A567)&gt;1,"Код повторюється",IF(COUNTIFS('Налаштування'!$I$7:$I$18,"="&amp;B567,'Налаштування'!$J$7:$J$18,"Готово")&lt;&gt;1,"Перевірте відділ",IF(NOT(OR(C567="Тижневий",C567="Місячний")),"Оберіть тип",IF(OR(NOT(ISNUMBER(D567)),NOT(ISNUMBER(E567))),"Вкажіть дати",IF(OR(OR(D567&lt;1,D567&gt;2958465,D567&lt;&gt;INT(D567)),OR(E567&lt;1,E567&gt;2958465,E567&lt;&gt;INT(E567)),D567&gt;E567),"Перевірте дати",IF(OR('Налаштування'!$C$4&lt;&gt;"Готово",E567&lt;DATE('Налаштування'!$B$4,1,1),D567&gt;DATE('Налаштування'!$B$4,12,31)),"Перевірте рік",IF(OR(AND(C567="Тижневий",E567-D567&lt;&gt;6),AND(C567="Місячний",OR(YEAR(D567)&lt;&gt;'Налаштування'!$B$4,DAY(D567)&lt;&gt;1,E567&lt;&gt;DATE(YEAR(D567),MONTH(D567)+1,0)))),"Перевірте період",IF(COUNTIFS($B$7:$B$806,"="&amp;B567,$C$7:$C$806,C567,$D$7:$D$806,"&lt;="&amp;E567,$E$7:$E$806,"&gt;="&amp;D567)&gt;1,"Періоди перетинаються","Поля заповнені")))))))))))</x:f>
      </x:c>
      <x:c r="L567" s="11"/>
    </x:row>
    <x:row r="568" ht="40" customHeight="1">
      <x:c r="A568" s="11"/>
      <x:c r="B568" s="11"/>
      <x:c r="C568" s="11"/>
      <x:c r="D568" s="23"/>
      <x:c r="E568" s="23"/>
      <x:c r="F568" s="11"/>
      <x:c r="G568" s="11"/>
      <x:c r="H568" s="11"/>
      <x:c r="I568" s="11"/>
      <x:c r="J568" s="11"/>
      <x:c r="K568" s="12" t="str">
        <x:f>IF(COUNTA(A568:J568,L568)=0,"",IF(OR(OR(NOT(ISTEXT(A568)),LEN(TRIM(A568))=0),OR(NOT(ISTEXT(B568)),LEN(TRIM(B568))=0),OR(NOT(ISTEXT(F568)),LEN(TRIM(F568))=0),OR(NOT(ISTEXT(J568)),LEN(TRIM(J568))=0)),"Заповніть код, відділ, підсумок і роль",IF(OR(A568&lt;&gt;TRIM(A568),B568&lt;&gt;TRIM(B568),ISNUMBER(FIND("*",A568)),ISNUMBER(FIND("?",A568)),ISNUMBER(FIND("~",A568)),ISNUMBER(FIND("*",B568)),ISNUMBER(FIND("?",B568)),ISNUMBER(FIND("~",B568))),"Перевірте код і відділ",IF(COUNTIF($A$7:$A$806,"="&amp;A568)&gt;1,"Код повторюється",IF(COUNTIFS('Налаштування'!$I$7:$I$18,"="&amp;B568,'Налаштування'!$J$7:$J$18,"Готово")&lt;&gt;1,"Перевірте відділ",IF(NOT(OR(C568="Тижневий",C568="Місячний")),"Оберіть тип",IF(OR(NOT(ISNUMBER(D568)),NOT(ISNUMBER(E568))),"Вкажіть дати",IF(OR(OR(D568&lt;1,D568&gt;2958465,D568&lt;&gt;INT(D568)),OR(E568&lt;1,E568&gt;2958465,E568&lt;&gt;INT(E568)),D568&gt;E568),"Перевірте дати",IF(OR('Налаштування'!$C$4&lt;&gt;"Готово",E568&lt;DATE('Налаштування'!$B$4,1,1),D568&gt;DATE('Налаштування'!$B$4,12,31)),"Перевірте рік",IF(OR(AND(C568="Тижневий",E568-D568&lt;&gt;6),AND(C568="Місячний",OR(YEAR(D568)&lt;&gt;'Налаштування'!$B$4,DAY(D568)&lt;&gt;1,E568&lt;&gt;DATE(YEAR(D568),MONTH(D568)+1,0)))),"Перевірте період",IF(COUNTIFS($B$7:$B$806,"="&amp;B568,$C$7:$C$806,C568,$D$7:$D$806,"&lt;="&amp;E568,$E$7:$E$806,"&gt;="&amp;D568)&gt;1,"Періоди перетинаються","Поля заповнені")))))))))))</x:f>
      </x:c>
      <x:c r="L568" s="11"/>
    </x:row>
    <x:row r="569" ht="40" customHeight="1">
      <x:c r="A569" s="11"/>
      <x:c r="B569" s="11"/>
      <x:c r="C569" s="11"/>
      <x:c r="D569" s="23"/>
      <x:c r="E569" s="23"/>
      <x:c r="F569" s="11"/>
      <x:c r="G569" s="11"/>
      <x:c r="H569" s="11"/>
      <x:c r="I569" s="11"/>
      <x:c r="J569" s="11"/>
      <x:c r="K569" s="12" t="str">
        <x:f>IF(COUNTA(A569:J569,L569)=0,"",IF(OR(OR(NOT(ISTEXT(A569)),LEN(TRIM(A569))=0),OR(NOT(ISTEXT(B569)),LEN(TRIM(B569))=0),OR(NOT(ISTEXT(F569)),LEN(TRIM(F569))=0),OR(NOT(ISTEXT(J569)),LEN(TRIM(J569))=0)),"Заповніть код, відділ, підсумок і роль",IF(OR(A569&lt;&gt;TRIM(A569),B569&lt;&gt;TRIM(B569),ISNUMBER(FIND("*",A569)),ISNUMBER(FIND("?",A569)),ISNUMBER(FIND("~",A569)),ISNUMBER(FIND("*",B569)),ISNUMBER(FIND("?",B569)),ISNUMBER(FIND("~",B569))),"Перевірте код і відділ",IF(COUNTIF($A$7:$A$806,"="&amp;A569)&gt;1,"Код повторюється",IF(COUNTIFS('Налаштування'!$I$7:$I$18,"="&amp;B569,'Налаштування'!$J$7:$J$18,"Готово")&lt;&gt;1,"Перевірте відділ",IF(NOT(OR(C569="Тижневий",C569="Місячний")),"Оберіть тип",IF(OR(NOT(ISNUMBER(D569)),NOT(ISNUMBER(E569))),"Вкажіть дати",IF(OR(OR(D569&lt;1,D569&gt;2958465,D569&lt;&gt;INT(D569)),OR(E569&lt;1,E569&gt;2958465,E569&lt;&gt;INT(E569)),D569&gt;E569),"Перевірте дати",IF(OR('Налаштування'!$C$4&lt;&gt;"Готово",E569&lt;DATE('Налаштування'!$B$4,1,1),D569&gt;DATE('Налаштування'!$B$4,12,31)),"Перевірте рік",IF(OR(AND(C569="Тижневий",E569-D569&lt;&gt;6),AND(C569="Місячний",OR(YEAR(D569)&lt;&gt;'Налаштування'!$B$4,DAY(D569)&lt;&gt;1,E569&lt;&gt;DATE(YEAR(D569),MONTH(D569)+1,0)))),"Перевірте період",IF(COUNTIFS($B$7:$B$806,"="&amp;B569,$C$7:$C$806,C569,$D$7:$D$806,"&lt;="&amp;E569,$E$7:$E$806,"&gt;="&amp;D569)&gt;1,"Періоди перетинаються","Поля заповнені")))))))))))</x:f>
      </x:c>
      <x:c r="L569" s="11"/>
    </x:row>
    <x:row r="570" ht="40" customHeight="1">
      <x:c r="A570" s="11"/>
      <x:c r="B570" s="11"/>
      <x:c r="C570" s="11"/>
      <x:c r="D570" s="23"/>
      <x:c r="E570" s="23"/>
      <x:c r="F570" s="11"/>
      <x:c r="G570" s="11"/>
      <x:c r="H570" s="11"/>
      <x:c r="I570" s="11"/>
      <x:c r="J570" s="11"/>
      <x:c r="K570" s="12" t="str">
        <x:f>IF(COUNTA(A570:J570,L570)=0,"",IF(OR(OR(NOT(ISTEXT(A570)),LEN(TRIM(A570))=0),OR(NOT(ISTEXT(B570)),LEN(TRIM(B570))=0),OR(NOT(ISTEXT(F570)),LEN(TRIM(F570))=0),OR(NOT(ISTEXT(J570)),LEN(TRIM(J570))=0)),"Заповніть код, відділ, підсумок і роль",IF(OR(A570&lt;&gt;TRIM(A570),B570&lt;&gt;TRIM(B570),ISNUMBER(FIND("*",A570)),ISNUMBER(FIND("?",A570)),ISNUMBER(FIND("~",A570)),ISNUMBER(FIND("*",B570)),ISNUMBER(FIND("?",B570)),ISNUMBER(FIND("~",B570))),"Перевірте код і відділ",IF(COUNTIF($A$7:$A$806,"="&amp;A570)&gt;1,"Код повторюється",IF(COUNTIFS('Налаштування'!$I$7:$I$18,"="&amp;B570,'Налаштування'!$J$7:$J$18,"Готово")&lt;&gt;1,"Перевірте відділ",IF(NOT(OR(C570="Тижневий",C570="Місячний")),"Оберіть тип",IF(OR(NOT(ISNUMBER(D570)),NOT(ISNUMBER(E570))),"Вкажіть дати",IF(OR(OR(D570&lt;1,D570&gt;2958465,D570&lt;&gt;INT(D570)),OR(E570&lt;1,E570&gt;2958465,E570&lt;&gt;INT(E570)),D570&gt;E570),"Перевірте дати",IF(OR('Налаштування'!$C$4&lt;&gt;"Готово",E570&lt;DATE('Налаштування'!$B$4,1,1),D570&gt;DATE('Налаштування'!$B$4,12,31)),"Перевірте рік",IF(OR(AND(C570="Тижневий",E570-D570&lt;&gt;6),AND(C570="Місячний",OR(YEAR(D570)&lt;&gt;'Налаштування'!$B$4,DAY(D570)&lt;&gt;1,E570&lt;&gt;DATE(YEAR(D570),MONTH(D570)+1,0)))),"Перевірте період",IF(COUNTIFS($B$7:$B$806,"="&amp;B570,$C$7:$C$806,C570,$D$7:$D$806,"&lt;="&amp;E570,$E$7:$E$806,"&gt;="&amp;D570)&gt;1,"Періоди перетинаються","Поля заповнені")))))))))))</x:f>
      </x:c>
      <x:c r="L570" s="11"/>
    </x:row>
    <x:row r="571" ht="40" customHeight="1">
      <x:c r="A571" s="11"/>
      <x:c r="B571" s="11"/>
      <x:c r="C571" s="11"/>
      <x:c r="D571" s="23"/>
      <x:c r="E571" s="23"/>
      <x:c r="F571" s="11"/>
      <x:c r="G571" s="11"/>
      <x:c r="H571" s="11"/>
      <x:c r="I571" s="11"/>
      <x:c r="J571" s="11"/>
      <x:c r="K571" s="12" t="str">
        <x:f>IF(COUNTA(A571:J571,L571)=0,"",IF(OR(OR(NOT(ISTEXT(A571)),LEN(TRIM(A571))=0),OR(NOT(ISTEXT(B571)),LEN(TRIM(B571))=0),OR(NOT(ISTEXT(F571)),LEN(TRIM(F571))=0),OR(NOT(ISTEXT(J571)),LEN(TRIM(J571))=0)),"Заповніть код, відділ, підсумок і роль",IF(OR(A571&lt;&gt;TRIM(A571),B571&lt;&gt;TRIM(B571),ISNUMBER(FIND("*",A571)),ISNUMBER(FIND("?",A571)),ISNUMBER(FIND("~",A571)),ISNUMBER(FIND("*",B571)),ISNUMBER(FIND("?",B571)),ISNUMBER(FIND("~",B571))),"Перевірте код і відділ",IF(COUNTIF($A$7:$A$806,"="&amp;A571)&gt;1,"Код повторюється",IF(COUNTIFS('Налаштування'!$I$7:$I$18,"="&amp;B571,'Налаштування'!$J$7:$J$18,"Готово")&lt;&gt;1,"Перевірте відділ",IF(NOT(OR(C571="Тижневий",C571="Місячний")),"Оберіть тип",IF(OR(NOT(ISNUMBER(D571)),NOT(ISNUMBER(E571))),"Вкажіть дати",IF(OR(OR(D571&lt;1,D571&gt;2958465,D571&lt;&gt;INT(D571)),OR(E571&lt;1,E571&gt;2958465,E571&lt;&gt;INT(E571)),D571&gt;E571),"Перевірте дати",IF(OR('Налаштування'!$C$4&lt;&gt;"Готово",E571&lt;DATE('Налаштування'!$B$4,1,1),D571&gt;DATE('Налаштування'!$B$4,12,31)),"Перевірте рік",IF(OR(AND(C571="Тижневий",E571-D571&lt;&gt;6),AND(C571="Місячний",OR(YEAR(D571)&lt;&gt;'Налаштування'!$B$4,DAY(D571)&lt;&gt;1,E571&lt;&gt;DATE(YEAR(D571),MONTH(D571)+1,0)))),"Перевірте період",IF(COUNTIFS($B$7:$B$806,"="&amp;B571,$C$7:$C$806,C571,$D$7:$D$806,"&lt;="&amp;E571,$E$7:$E$806,"&gt;="&amp;D571)&gt;1,"Періоди перетинаються","Поля заповнені")))))))))))</x:f>
      </x:c>
      <x:c r="L571" s="11"/>
    </x:row>
    <x:row r="572" ht="40" customHeight="1">
      <x:c r="A572" s="11"/>
      <x:c r="B572" s="11"/>
      <x:c r="C572" s="11"/>
      <x:c r="D572" s="23"/>
      <x:c r="E572" s="23"/>
      <x:c r="F572" s="11"/>
      <x:c r="G572" s="11"/>
      <x:c r="H572" s="11"/>
      <x:c r="I572" s="11"/>
      <x:c r="J572" s="11"/>
      <x:c r="K572" s="12" t="str">
        <x:f>IF(COUNTA(A572:J572,L572)=0,"",IF(OR(OR(NOT(ISTEXT(A572)),LEN(TRIM(A572))=0),OR(NOT(ISTEXT(B572)),LEN(TRIM(B572))=0),OR(NOT(ISTEXT(F572)),LEN(TRIM(F572))=0),OR(NOT(ISTEXT(J572)),LEN(TRIM(J572))=0)),"Заповніть код, відділ, підсумок і роль",IF(OR(A572&lt;&gt;TRIM(A572),B572&lt;&gt;TRIM(B572),ISNUMBER(FIND("*",A572)),ISNUMBER(FIND("?",A572)),ISNUMBER(FIND("~",A572)),ISNUMBER(FIND("*",B572)),ISNUMBER(FIND("?",B572)),ISNUMBER(FIND("~",B572))),"Перевірте код і відділ",IF(COUNTIF($A$7:$A$806,"="&amp;A572)&gt;1,"Код повторюється",IF(COUNTIFS('Налаштування'!$I$7:$I$18,"="&amp;B572,'Налаштування'!$J$7:$J$18,"Готово")&lt;&gt;1,"Перевірте відділ",IF(NOT(OR(C572="Тижневий",C572="Місячний")),"Оберіть тип",IF(OR(NOT(ISNUMBER(D572)),NOT(ISNUMBER(E572))),"Вкажіть дати",IF(OR(OR(D572&lt;1,D572&gt;2958465,D572&lt;&gt;INT(D572)),OR(E572&lt;1,E572&gt;2958465,E572&lt;&gt;INT(E572)),D572&gt;E572),"Перевірте дати",IF(OR('Налаштування'!$C$4&lt;&gt;"Готово",E572&lt;DATE('Налаштування'!$B$4,1,1),D572&gt;DATE('Налаштування'!$B$4,12,31)),"Перевірте рік",IF(OR(AND(C572="Тижневий",E572-D572&lt;&gt;6),AND(C572="Місячний",OR(YEAR(D572)&lt;&gt;'Налаштування'!$B$4,DAY(D572)&lt;&gt;1,E572&lt;&gt;DATE(YEAR(D572),MONTH(D572)+1,0)))),"Перевірте період",IF(COUNTIFS($B$7:$B$806,"="&amp;B572,$C$7:$C$806,C572,$D$7:$D$806,"&lt;="&amp;E572,$E$7:$E$806,"&gt;="&amp;D572)&gt;1,"Періоди перетинаються","Поля заповнені")))))))))))</x:f>
      </x:c>
      <x:c r="L572" s="11"/>
    </x:row>
    <x:row r="573" ht="40" customHeight="1">
      <x:c r="A573" s="11"/>
      <x:c r="B573" s="11"/>
      <x:c r="C573" s="11"/>
      <x:c r="D573" s="23"/>
      <x:c r="E573" s="23"/>
      <x:c r="F573" s="11"/>
      <x:c r="G573" s="11"/>
      <x:c r="H573" s="11"/>
      <x:c r="I573" s="11"/>
      <x:c r="J573" s="11"/>
      <x:c r="K573" s="12" t="str">
        <x:f>IF(COUNTA(A573:J573,L573)=0,"",IF(OR(OR(NOT(ISTEXT(A573)),LEN(TRIM(A573))=0),OR(NOT(ISTEXT(B573)),LEN(TRIM(B573))=0),OR(NOT(ISTEXT(F573)),LEN(TRIM(F573))=0),OR(NOT(ISTEXT(J573)),LEN(TRIM(J573))=0)),"Заповніть код, відділ, підсумок і роль",IF(OR(A573&lt;&gt;TRIM(A573),B573&lt;&gt;TRIM(B573),ISNUMBER(FIND("*",A573)),ISNUMBER(FIND("?",A573)),ISNUMBER(FIND("~",A573)),ISNUMBER(FIND("*",B573)),ISNUMBER(FIND("?",B573)),ISNUMBER(FIND("~",B573))),"Перевірте код і відділ",IF(COUNTIF($A$7:$A$806,"="&amp;A573)&gt;1,"Код повторюється",IF(COUNTIFS('Налаштування'!$I$7:$I$18,"="&amp;B573,'Налаштування'!$J$7:$J$18,"Готово")&lt;&gt;1,"Перевірте відділ",IF(NOT(OR(C573="Тижневий",C573="Місячний")),"Оберіть тип",IF(OR(NOT(ISNUMBER(D573)),NOT(ISNUMBER(E573))),"Вкажіть дати",IF(OR(OR(D573&lt;1,D573&gt;2958465,D573&lt;&gt;INT(D573)),OR(E573&lt;1,E573&gt;2958465,E573&lt;&gt;INT(E573)),D573&gt;E573),"Перевірте дати",IF(OR('Налаштування'!$C$4&lt;&gt;"Готово",E573&lt;DATE('Налаштування'!$B$4,1,1),D573&gt;DATE('Налаштування'!$B$4,12,31)),"Перевірте рік",IF(OR(AND(C573="Тижневий",E573-D573&lt;&gt;6),AND(C573="Місячний",OR(YEAR(D573)&lt;&gt;'Налаштування'!$B$4,DAY(D573)&lt;&gt;1,E573&lt;&gt;DATE(YEAR(D573),MONTH(D573)+1,0)))),"Перевірте період",IF(COUNTIFS($B$7:$B$806,"="&amp;B573,$C$7:$C$806,C573,$D$7:$D$806,"&lt;="&amp;E573,$E$7:$E$806,"&gt;="&amp;D573)&gt;1,"Періоди перетинаються","Поля заповнені")))))))))))</x:f>
      </x:c>
      <x:c r="L573" s="11"/>
    </x:row>
    <x:row r="574" ht="40" customHeight="1">
      <x:c r="A574" s="11"/>
      <x:c r="B574" s="11"/>
      <x:c r="C574" s="11"/>
      <x:c r="D574" s="23"/>
      <x:c r="E574" s="23"/>
      <x:c r="F574" s="11"/>
      <x:c r="G574" s="11"/>
      <x:c r="H574" s="11"/>
      <x:c r="I574" s="11"/>
      <x:c r="J574" s="11"/>
      <x:c r="K574" s="12" t="str">
        <x:f>IF(COUNTA(A574:J574,L574)=0,"",IF(OR(OR(NOT(ISTEXT(A574)),LEN(TRIM(A574))=0),OR(NOT(ISTEXT(B574)),LEN(TRIM(B574))=0),OR(NOT(ISTEXT(F574)),LEN(TRIM(F574))=0),OR(NOT(ISTEXT(J574)),LEN(TRIM(J574))=0)),"Заповніть код, відділ, підсумок і роль",IF(OR(A574&lt;&gt;TRIM(A574),B574&lt;&gt;TRIM(B574),ISNUMBER(FIND("*",A574)),ISNUMBER(FIND("?",A574)),ISNUMBER(FIND("~",A574)),ISNUMBER(FIND("*",B574)),ISNUMBER(FIND("?",B574)),ISNUMBER(FIND("~",B574))),"Перевірте код і відділ",IF(COUNTIF($A$7:$A$806,"="&amp;A574)&gt;1,"Код повторюється",IF(COUNTIFS('Налаштування'!$I$7:$I$18,"="&amp;B574,'Налаштування'!$J$7:$J$18,"Готово")&lt;&gt;1,"Перевірте відділ",IF(NOT(OR(C574="Тижневий",C574="Місячний")),"Оберіть тип",IF(OR(NOT(ISNUMBER(D574)),NOT(ISNUMBER(E574))),"Вкажіть дати",IF(OR(OR(D574&lt;1,D574&gt;2958465,D574&lt;&gt;INT(D574)),OR(E574&lt;1,E574&gt;2958465,E574&lt;&gt;INT(E574)),D574&gt;E574),"Перевірте дати",IF(OR('Налаштування'!$C$4&lt;&gt;"Готово",E574&lt;DATE('Налаштування'!$B$4,1,1),D574&gt;DATE('Налаштування'!$B$4,12,31)),"Перевірте рік",IF(OR(AND(C574="Тижневий",E574-D574&lt;&gt;6),AND(C574="Місячний",OR(YEAR(D574)&lt;&gt;'Налаштування'!$B$4,DAY(D574)&lt;&gt;1,E574&lt;&gt;DATE(YEAR(D574),MONTH(D574)+1,0)))),"Перевірте період",IF(COUNTIFS($B$7:$B$806,"="&amp;B574,$C$7:$C$806,C574,$D$7:$D$806,"&lt;="&amp;E574,$E$7:$E$806,"&gt;="&amp;D574)&gt;1,"Періоди перетинаються","Поля заповнені")))))))))))</x:f>
      </x:c>
      <x:c r="L574" s="11"/>
    </x:row>
    <x:row r="575" ht="40" customHeight="1">
      <x:c r="A575" s="11"/>
      <x:c r="B575" s="11"/>
      <x:c r="C575" s="11"/>
      <x:c r="D575" s="23"/>
      <x:c r="E575" s="23"/>
      <x:c r="F575" s="11"/>
      <x:c r="G575" s="11"/>
      <x:c r="H575" s="11"/>
      <x:c r="I575" s="11"/>
      <x:c r="J575" s="11"/>
      <x:c r="K575" s="12" t="str">
        <x:f>IF(COUNTA(A575:J575,L575)=0,"",IF(OR(OR(NOT(ISTEXT(A575)),LEN(TRIM(A575))=0),OR(NOT(ISTEXT(B575)),LEN(TRIM(B575))=0),OR(NOT(ISTEXT(F575)),LEN(TRIM(F575))=0),OR(NOT(ISTEXT(J575)),LEN(TRIM(J575))=0)),"Заповніть код, відділ, підсумок і роль",IF(OR(A575&lt;&gt;TRIM(A575),B575&lt;&gt;TRIM(B575),ISNUMBER(FIND("*",A575)),ISNUMBER(FIND("?",A575)),ISNUMBER(FIND("~",A575)),ISNUMBER(FIND("*",B575)),ISNUMBER(FIND("?",B575)),ISNUMBER(FIND("~",B575))),"Перевірте код і відділ",IF(COUNTIF($A$7:$A$806,"="&amp;A575)&gt;1,"Код повторюється",IF(COUNTIFS('Налаштування'!$I$7:$I$18,"="&amp;B575,'Налаштування'!$J$7:$J$18,"Готово")&lt;&gt;1,"Перевірте відділ",IF(NOT(OR(C575="Тижневий",C575="Місячний")),"Оберіть тип",IF(OR(NOT(ISNUMBER(D575)),NOT(ISNUMBER(E575))),"Вкажіть дати",IF(OR(OR(D575&lt;1,D575&gt;2958465,D575&lt;&gt;INT(D575)),OR(E575&lt;1,E575&gt;2958465,E575&lt;&gt;INT(E575)),D575&gt;E575),"Перевірте дати",IF(OR('Налаштування'!$C$4&lt;&gt;"Готово",E575&lt;DATE('Налаштування'!$B$4,1,1),D575&gt;DATE('Налаштування'!$B$4,12,31)),"Перевірте рік",IF(OR(AND(C575="Тижневий",E575-D575&lt;&gt;6),AND(C575="Місячний",OR(YEAR(D575)&lt;&gt;'Налаштування'!$B$4,DAY(D575)&lt;&gt;1,E575&lt;&gt;DATE(YEAR(D575),MONTH(D575)+1,0)))),"Перевірте період",IF(COUNTIFS($B$7:$B$806,"="&amp;B575,$C$7:$C$806,C575,$D$7:$D$806,"&lt;="&amp;E575,$E$7:$E$806,"&gt;="&amp;D575)&gt;1,"Періоди перетинаються","Поля заповнені")))))))))))</x:f>
      </x:c>
      <x:c r="L575" s="11"/>
    </x:row>
    <x:row r="576" ht="40" customHeight="1">
      <x:c r="A576" s="11"/>
      <x:c r="B576" s="11"/>
      <x:c r="C576" s="11"/>
      <x:c r="D576" s="23"/>
      <x:c r="E576" s="23"/>
      <x:c r="F576" s="11"/>
      <x:c r="G576" s="11"/>
      <x:c r="H576" s="11"/>
      <x:c r="I576" s="11"/>
      <x:c r="J576" s="11"/>
      <x:c r="K576" s="12" t="str">
        <x:f>IF(COUNTA(A576:J576,L576)=0,"",IF(OR(OR(NOT(ISTEXT(A576)),LEN(TRIM(A576))=0),OR(NOT(ISTEXT(B576)),LEN(TRIM(B576))=0),OR(NOT(ISTEXT(F576)),LEN(TRIM(F576))=0),OR(NOT(ISTEXT(J576)),LEN(TRIM(J576))=0)),"Заповніть код, відділ, підсумок і роль",IF(OR(A576&lt;&gt;TRIM(A576),B576&lt;&gt;TRIM(B576),ISNUMBER(FIND("*",A576)),ISNUMBER(FIND("?",A576)),ISNUMBER(FIND("~",A576)),ISNUMBER(FIND("*",B576)),ISNUMBER(FIND("?",B576)),ISNUMBER(FIND("~",B576))),"Перевірте код і відділ",IF(COUNTIF($A$7:$A$806,"="&amp;A576)&gt;1,"Код повторюється",IF(COUNTIFS('Налаштування'!$I$7:$I$18,"="&amp;B576,'Налаштування'!$J$7:$J$18,"Готово")&lt;&gt;1,"Перевірте відділ",IF(NOT(OR(C576="Тижневий",C576="Місячний")),"Оберіть тип",IF(OR(NOT(ISNUMBER(D576)),NOT(ISNUMBER(E576))),"Вкажіть дати",IF(OR(OR(D576&lt;1,D576&gt;2958465,D576&lt;&gt;INT(D576)),OR(E576&lt;1,E576&gt;2958465,E576&lt;&gt;INT(E576)),D576&gt;E576),"Перевірте дати",IF(OR('Налаштування'!$C$4&lt;&gt;"Готово",E576&lt;DATE('Налаштування'!$B$4,1,1),D576&gt;DATE('Налаштування'!$B$4,12,31)),"Перевірте рік",IF(OR(AND(C576="Тижневий",E576-D576&lt;&gt;6),AND(C576="Місячний",OR(YEAR(D576)&lt;&gt;'Налаштування'!$B$4,DAY(D576)&lt;&gt;1,E576&lt;&gt;DATE(YEAR(D576),MONTH(D576)+1,0)))),"Перевірте період",IF(COUNTIFS($B$7:$B$806,"="&amp;B576,$C$7:$C$806,C576,$D$7:$D$806,"&lt;="&amp;E576,$E$7:$E$806,"&gt;="&amp;D576)&gt;1,"Періоди перетинаються","Поля заповнені")))))))))))</x:f>
      </x:c>
      <x:c r="L576" s="11"/>
    </x:row>
    <x:row r="577" ht="40" customHeight="1">
      <x:c r="A577" s="11"/>
      <x:c r="B577" s="11"/>
      <x:c r="C577" s="11"/>
      <x:c r="D577" s="23"/>
      <x:c r="E577" s="23"/>
      <x:c r="F577" s="11"/>
      <x:c r="G577" s="11"/>
      <x:c r="H577" s="11"/>
      <x:c r="I577" s="11"/>
      <x:c r="J577" s="11"/>
      <x:c r="K577" s="12" t="str">
        <x:f>IF(COUNTA(A577:J577,L577)=0,"",IF(OR(OR(NOT(ISTEXT(A577)),LEN(TRIM(A577))=0),OR(NOT(ISTEXT(B577)),LEN(TRIM(B577))=0),OR(NOT(ISTEXT(F577)),LEN(TRIM(F577))=0),OR(NOT(ISTEXT(J577)),LEN(TRIM(J577))=0)),"Заповніть код, відділ, підсумок і роль",IF(OR(A577&lt;&gt;TRIM(A577),B577&lt;&gt;TRIM(B577),ISNUMBER(FIND("*",A577)),ISNUMBER(FIND("?",A577)),ISNUMBER(FIND("~",A577)),ISNUMBER(FIND("*",B577)),ISNUMBER(FIND("?",B577)),ISNUMBER(FIND("~",B577))),"Перевірте код і відділ",IF(COUNTIF($A$7:$A$806,"="&amp;A577)&gt;1,"Код повторюється",IF(COUNTIFS('Налаштування'!$I$7:$I$18,"="&amp;B577,'Налаштування'!$J$7:$J$18,"Готово")&lt;&gt;1,"Перевірте відділ",IF(NOT(OR(C577="Тижневий",C577="Місячний")),"Оберіть тип",IF(OR(NOT(ISNUMBER(D577)),NOT(ISNUMBER(E577))),"Вкажіть дати",IF(OR(OR(D577&lt;1,D577&gt;2958465,D577&lt;&gt;INT(D577)),OR(E577&lt;1,E577&gt;2958465,E577&lt;&gt;INT(E577)),D577&gt;E577),"Перевірте дати",IF(OR('Налаштування'!$C$4&lt;&gt;"Готово",E577&lt;DATE('Налаштування'!$B$4,1,1),D577&gt;DATE('Налаштування'!$B$4,12,31)),"Перевірте рік",IF(OR(AND(C577="Тижневий",E577-D577&lt;&gt;6),AND(C577="Місячний",OR(YEAR(D577)&lt;&gt;'Налаштування'!$B$4,DAY(D577)&lt;&gt;1,E577&lt;&gt;DATE(YEAR(D577),MONTH(D577)+1,0)))),"Перевірте період",IF(COUNTIFS($B$7:$B$806,"="&amp;B577,$C$7:$C$806,C577,$D$7:$D$806,"&lt;="&amp;E577,$E$7:$E$806,"&gt;="&amp;D577)&gt;1,"Періоди перетинаються","Поля заповнені")))))))))))</x:f>
      </x:c>
      <x:c r="L577" s="11"/>
    </x:row>
    <x:row r="578" ht="40" customHeight="1">
      <x:c r="A578" s="11"/>
      <x:c r="B578" s="11"/>
      <x:c r="C578" s="11"/>
      <x:c r="D578" s="23"/>
      <x:c r="E578" s="23"/>
      <x:c r="F578" s="11"/>
      <x:c r="G578" s="11"/>
      <x:c r="H578" s="11"/>
      <x:c r="I578" s="11"/>
      <x:c r="J578" s="11"/>
      <x:c r="K578" s="12" t="str">
        <x:f>IF(COUNTA(A578:J578,L578)=0,"",IF(OR(OR(NOT(ISTEXT(A578)),LEN(TRIM(A578))=0),OR(NOT(ISTEXT(B578)),LEN(TRIM(B578))=0),OR(NOT(ISTEXT(F578)),LEN(TRIM(F578))=0),OR(NOT(ISTEXT(J578)),LEN(TRIM(J578))=0)),"Заповніть код, відділ, підсумок і роль",IF(OR(A578&lt;&gt;TRIM(A578),B578&lt;&gt;TRIM(B578),ISNUMBER(FIND("*",A578)),ISNUMBER(FIND("?",A578)),ISNUMBER(FIND("~",A578)),ISNUMBER(FIND("*",B578)),ISNUMBER(FIND("?",B578)),ISNUMBER(FIND("~",B578))),"Перевірте код і відділ",IF(COUNTIF($A$7:$A$806,"="&amp;A578)&gt;1,"Код повторюється",IF(COUNTIFS('Налаштування'!$I$7:$I$18,"="&amp;B578,'Налаштування'!$J$7:$J$18,"Готово")&lt;&gt;1,"Перевірте відділ",IF(NOT(OR(C578="Тижневий",C578="Місячний")),"Оберіть тип",IF(OR(NOT(ISNUMBER(D578)),NOT(ISNUMBER(E578))),"Вкажіть дати",IF(OR(OR(D578&lt;1,D578&gt;2958465,D578&lt;&gt;INT(D578)),OR(E578&lt;1,E578&gt;2958465,E578&lt;&gt;INT(E578)),D578&gt;E578),"Перевірте дати",IF(OR('Налаштування'!$C$4&lt;&gt;"Готово",E578&lt;DATE('Налаштування'!$B$4,1,1),D578&gt;DATE('Налаштування'!$B$4,12,31)),"Перевірте рік",IF(OR(AND(C578="Тижневий",E578-D578&lt;&gt;6),AND(C578="Місячний",OR(YEAR(D578)&lt;&gt;'Налаштування'!$B$4,DAY(D578)&lt;&gt;1,E578&lt;&gt;DATE(YEAR(D578),MONTH(D578)+1,0)))),"Перевірте період",IF(COUNTIFS($B$7:$B$806,"="&amp;B578,$C$7:$C$806,C578,$D$7:$D$806,"&lt;="&amp;E578,$E$7:$E$806,"&gt;="&amp;D578)&gt;1,"Періоди перетинаються","Поля заповнені")))))))))))</x:f>
      </x:c>
      <x:c r="L578" s="11"/>
    </x:row>
    <x:row r="579" ht="40" customHeight="1">
      <x:c r="A579" s="11"/>
      <x:c r="B579" s="11"/>
      <x:c r="C579" s="11"/>
      <x:c r="D579" s="23"/>
      <x:c r="E579" s="23"/>
      <x:c r="F579" s="11"/>
      <x:c r="G579" s="11"/>
      <x:c r="H579" s="11"/>
      <x:c r="I579" s="11"/>
      <x:c r="J579" s="11"/>
      <x:c r="K579" s="12" t="str">
        <x:f>IF(COUNTA(A579:J579,L579)=0,"",IF(OR(OR(NOT(ISTEXT(A579)),LEN(TRIM(A579))=0),OR(NOT(ISTEXT(B579)),LEN(TRIM(B579))=0),OR(NOT(ISTEXT(F579)),LEN(TRIM(F579))=0),OR(NOT(ISTEXT(J579)),LEN(TRIM(J579))=0)),"Заповніть код, відділ, підсумок і роль",IF(OR(A579&lt;&gt;TRIM(A579),B579&lt;&gt;TRIM(B579),ISNUMBER(FIND("*",A579)),ISNUMBER(FIND("?",A579)),ISNUMBER(FIND("~",A579)),ISNUMBER(FIND("*",B579)),ISNUMBER(FIND("?",B579)),ISNUMBER(FIND("~",B579))),"Перевірте код і відділ",IF(COUNTIF($A$7:$A$806,"="&amp;A579)&gt;1,"Код повторюється",IF(COUNTIFS('Налаштування'!$I$7:$I$18,"="&amp;B579,'Налаштування'!$J$7:$J$18,"Готово")&lt;&gt;1,"Перевірте відділ",IF(NOT(OR(C579="Тижневий",C579="Місячний")),"Оберіть тип",IF(OR(NOT(ISNUMBER(D579)),NOT(ISNUMBER(E579))),"Вкажіть дати",IF(OR(OR(D579&lt;1,D579&gt;2958465,D579&lt;&gt;INT(D579)),OR(E579&lt;1,E579&gt;2958465,E579&lt;&gt;INT(E579)),D579&gt;E579),"Перевірте дати",IF(OR('Налаштування'!$C$4&lt;&gt;"Готово",E579&lt;DATE('Налаштування'!$B$4,1,1),D579&gt;DATE('Налаштування'!$B$4,12,31)),"Перевірте рік",IF(OR(AND(C579="Тижневий",E579-D579&lt;&gt;6),AND(C579="Місячний",OR(YEAR(D579)&lt;&gt;'Налаштування'!$B$4,DAY(D579)&lt;&gt;1,E579&lt;&gt;DATE(YEAR(D579),MONTH(D579)+1,0)))),"Перевірте період",IF(COUNTIFS($B$7:$B$806,"="&amp;B579,$C$7:$C$806,C579,$D$7:$D$806,"&lt;="&amp;E579,$E$7:$E$806,"&gt;="&amp;D579)&gt;1,"Періоди перетинаються","Поля заповнені")))))))))))</x:f>
      </x:c>
      <x:c r="L579" s="11"/>
    </x:row>
    <x:row r="580" ht="40" customHeight="1">
      <x:c r="A580" s="11"/>
      <x:c r="B580" s="11"/>
      <x:c r="C580" s="11"/>
      <x:c r="D580" s="23"/>
      <x:c r="E580" s="23"/>
      <x:c r="F580" s="11"/>
      <x:c r="G580" s="11"/>
      <x:c r="H580" s="11"/>
      <x:c r="I580" s="11"/>
      <x:c r="J580" s="11"/>
      <x:c r="K580" s="12" t="str">
        <x:f>IF(COUNTA(A580:J580,L580)=0,"",IF(OR(OR(NOT(ISTEXT(A580)),LEN(TRIM(A580))=0),OR(NOT(ISTEXT(B580)),LEN(TRIM(B580))=0),OR(NOT(ISTEXT(F580)),LEN(TRIM(F580))=0),OR(NOT(ISTEXT(J580)),LEN(TRIM(J580))=0)),"Заповніть код, відділ, підсумок і роль",IF(OR(A580&lt;&gt;TRIM(A580),B580&lt;&gt;TRIM(B580),ISNUMBER(FIND("*",A580)),ISNUMBER(FIND("?",A580)),ISNUMBER(FIND("~",A580)),ISNUMBER(FIND("*",B580)),ISNUMBER(FIND("?",B580)),ISNUMBER(FIND("~",B580))),"Перевірте код і відділ",IF(COUNTIF($A$7:$A$806,"="&amp;A580)&gt;1,"Код повторюється",IF(COUNTIFS('Налаштування'!$I$7:$I$18,"="&amp;B580,'Налаштування'!$J$7:$J$18,"Готово")&lt;&gt;1,"Перевірте відділ",IF(NOT(OR(C580="Тижневий",C580="Місячний")),"Оберіть тип",IF(OR(NOT(ISNUMBER(D580)),NOT(ISNUMBER(E580))),"Вкажіть дати",IF(OR(OR(D580&lt;1,D580&gt;2958465,D580&lt;&gt;INT(D580)),OR(E580&lt;1,E580&gt;2958465,E580&lt;&gt;INT(E580)),D580&gt;E580),"Перевірте дати",IF(OR('Налаштування'!$C$4&lt;&gt;"Готово",E580&lt;DATE('Налаштування'!$B$4,1,1),D580&gt;DATE('Налаштування'!$B$4,12,31)),"Перевірте рік",IF(OR(AND(C580="Тижневий",E580-D580&lt;&gt;6),AND(C580="Місячний",OR(YEAR(D580)&lt;&gt;'Налаштування'!$B$4,DAY(D580)&lt;&gt;1,E580&lt;&gt;DATE(YEAR(D580),MONTH(D580)+1,0)))),"Перевірте період",IF(COUNTIFS($B$7:$B$806,"="&amp;B580,$C$7:$C$806,C580,$D$7:$D$806,"&lt;="&amp;E580,$E$7:$E$806,"&gt;="&amp;D580)&gt;1,"Періоди перетинаються","Поля заповнені")))))))))))</x:f>
      </x:c>
      <x:c r="L580" s="11"/>
    </x:row>
    <x:row r="581" ht="40" customHeight="1">
      <x:c r="A581" s="11"/>
      <x:c r="B581" s="11"/>
      <x:c r="C581" s="11"/>
      <x:c r="D581" s="23"/>
      <x:c r="E581" s="23"/>
      <x:c r="F581" s="11"/>
      <x:c r="G581" s="11"/>
      <x:c r="H581" s="11"/>
      <x:c r="I581" s="11"/>
      <x:c r="J581" s="11"/>
      <x:c r="K581" s="12" t="str">
        <x:f>IF(COUNTA(A581:J581,L581)=0,"",IF(OR(OR(NOT(ISTEXT(A581)),LEN(TRIM(A581))=0),OR(NOT(ISTEXT(B581)),LEN(TRIM(B581))=0),OR(NOT(ISTEXT(F581)),LEN(TRIM(F581))=0),OR(NOT(ISTEXT(J581)),LEN(TRIM(J581))=0)),"Заповніть код, відділ, підсумок і роль",IF(OR(A581&lt;&gt;TRIM(A581),B581&lt;&gt;TRIM(B581),ISNUMBER(FIND("*",A581)),ISNUMBER(FIND("?",A581)),ISNUMBER(FIND("~",A581)),ISNUMBER(FIND("*",B581)),ISNUMBER(FIND("?",B581)),ISNUMBER(FIND("~",B581))),"Перевірте код і відділ",IF(COUNTIF($A$7:$A$806,"="&amp;A581)&gt;1,"Код повторюється",IF(COUNTIFS('Налаштування'!$I$7:$I$18,"="&amp;B581,'Налаштування'!$J$7:$J$18,"Готово")&lt;&gt;1,"Перевірте відділ",IF(NOT(OR(C581="Тижневий",C581="Місячний")),"Оберіть тип",IF(OR(NOT(ISNUMBER(D581)),NOT(ISNUMBER(E581))),"Вкажіть дати",IF(OR(OR(D581&lt;1,D581&gt;2958465,D581&lt;&gt;INT(D581)),OR(E581&lt;1,E581&gt;2958465,E581&lt;&gt;INT(E581)),D581&gt;E581),"Перевірте дати",IF(OR('Налаштування'!$C$4&lt;&gt;"Готово",E581&lt;DATE('Налаштування'!$B$4,1,1),D581&gt;DATE('Налаштування'!$B$4,12,31)),"Перевірте рік",IF(OR(AND(C581="Тижневий",E581-D581&lt;&gt;6),AND(C581="Місячний",OR(YEAR(D581)&lt;&gt;'Налаштування'!$B$4,DAY(D581)&lt;&gt;1,E581&lt;&gt;DATE(YEAR(D581),MONTH(D581)+1,0)))),"Перевірте період",IF(COUNTIFS($B$7:$B$806,"="&amp;B581,$C$7:$C$806,C581,$D$7:$D$806,"&lt;="&amp;E581,$E$7:$E$806,"&gt;="&amp;D581)&gt;1,"Періоди перетинаються","Поля заповнені")))))))))))</x:f>
      </x:c>
      <x:c r="L581" s="11"/>
    </x:row>
    <x:row r="582" ht="40" customHeight="1">
      <x:c r="A582" s="11"/>
      <x:c r="B582" s="11"/>
      <x:c r="C582" s="11"/>
      <x:c r="D582" s="23"/>
      <x:c r="E582" s="23"/>
      <x:c r="F582" s="11"/>
      <x:c r="G582" s="11"/>
      <x:c r="H582" s="11"/>
      <x:c r="I582" s="11"/>
      <x:c r="J582" s="11"/>
      <x:c r="K582" s="12" t="str">
        <x:f>IF(COUNTA(A582:J582,L582)=0,"",IF(OR(OR(NOT(ISTEXT(A582)),LEN(TRIM(A582))=0),OR(NOT(ISTEXT(B582)),LEN(TRIM(B582))=0),OR(NOT(ISTEXT(F582)),LEN(TRIM(F582))=0),OR(NOT(ISTEXT(J582)),LEN(TRIM(J582))=0)),"Заповніть код, відділ, підсумок і роль",IF(OR(A582&lt;&gt;TRIM(A582),B582&lt;&gt;TRIM(B582),ISNUMBER(FIND("*",A582)),ISNUMBER(FIND("?",A582)),ISNUMBER(FIND("~",A582)),ISNUMBER(FIND("*",B582)),ISNUMBER(FIND("?",B582)),ISNUMBER(FIND("~",B582))),"Перевірте код і відділ",IF(COUNTIF($A$7:$A$806,"="&amp;A582)&gt;1,"Код повторюється",IF(COUNTIFS('Налаштування'!$I$7:$I$18,"="&amp;B582,'Налаштування'!$J$7:$J$18,"Готово")&lt;&gt;1,"Перевірте відділ",IF(NOT(OR(C582="Тижневий",C582="Місячний")),"Оберіть тип",IF(OR(NOT(ISNUMBER(D582)),NOT(ISNUMBER(E582))),"Вкажіть дати",IF(OR(OR(D582&lt;1,D582&gt;2958465,D582&lt;&gt;INT(D582)),OR(E582&lt;1,E582&gt;2958465,E582&lt;&gt;INT(E582)),D582&gt;E582),"Перевірте дати",IF(OR('Налаштування'!$C$4&lt;&gt;"Готово",E582&lt;DATE('Налаштування'!$B$4,1,1),D582&gt;DATE('Налаштування'!$B$4,12,31)),"Перевірте рік",IF(OR(AND(C582="Тижневий",E582-D582&lt;&gt;6),AND(C582="Місячний",OR(YEAR(D582)&lt;&gt;'Налаштування'!$B$4,DAY(D582)&lt;&gt;1,E582&lt;&gt;DATE(YEAR(D582),MONTH(D582)+1,0)))),"Перевірте період",IF(COUNTIFS($B$7:$B$806,"="&amp;B582,$C$7:$C$806,C582,$D$7:$D$806,"&lt;="&amp;E582,$E$7:$E$806,"&gt;="&amp;D582)&gt;1,"Періоди перетинаються","Поля заповнені")))))))))))</x:f>
      </x:c>
      <x:c r="L582" s="11"/>
    </x:row>
    <x:row r="583" ht="40" customHeight="1">
      <x:c r="A583" s="11"/>
      <x:c r="B583" s="11"/>
      <x:c r="C583" s="11"/>
      <x:c r="D583" s="23"/>
      <x:c r="E583" s="23"/>
      <x:c r="F583" s="11"/>
      <x:c r="G583" s="11"/>
      <x:c r="H583" s="11"/>
      <x:c r="I583" s="11"/>
      <x:c r="J583" s="11"/>
      <x:c r="K583" s="12" t="str">
        <x:f>IF(COUNTA(A583:J583,L583)=0,"",IF(OR(OR(NOT(ISTEXT(A583)),LEN(TRIM(A583))=0),OR(NOT(ISTEXT(B583)),LEN(TRIM(B583))=0),OR(NOT(ISTEXT(F583)),LEN(TRIM(F583))=0),OR(NOT(ISTEXT(J583)),LEN(TRIM(J583))=0)),"Заповніть код, відділ, підсумок і роль",IF(OR(A583&lt;&gt;TRIM(A583),B583&lt;&gt;TRIM(B583),ISNUMBER(FIND("*",A583)),ISNUMBER(FIND("?",A583)),ISNUMBER(FIND("~",A583)),ISNUMBER(FIND("*",B583)),ISNUMBER(FIND("?",B583)),ISNUMBER(FIND("~",B583))),"Перевірте код і відділ",IF(COUNTIF($A$7:$A$806,"="&amp;A583)&gt;1,"Код повторюється",IF(COUNTIFS('Налаштування'!$I$7:$I$18,"="&amp;B583,'Налаштування'!$J$7:$J$18,"Готово")&lt;&gt;1,"Перевірте відділ",IF(NOT(OR(C583="Тижневий",C583="Місячний")),"Оберіть тип",IF(OR(NOT(ISNUMBER(D583)),NOT(ISNUMBER(E583))),"Вкажіть дати",IF(OR(OR(D583&lt;1,D583&gt;2958465,D583&lt;&gt;INT(D583)),OR(E583&lt;1,E583&gt;2958465,E583&lt;&gt;INT(E583)),D583&gt;E583),"Перевірте дати",IF(OR('Налаштування'!$C$4&lt;&gt;"Готово",E583&lt;DATE('Налаштування'!$B$4,1,1),D583&gt;DATE('Налаштування'!$B$4,12,31)),"Перевірте рік",IF(OR(AND(C583="Тижневий",E583-D583&lt;&gt;6),AND(C583="Місячний",OR(YEAR(D583)&lt;&gt;'Налаштування'!$B$4,DAY(D583)&lt;&gt;1,E583&lt;&gt;DATE(YEAR(D583),MONTH(D583)+1,0)))),"Перевірте період",IF(COUNTIFS($B$7:$B$806,"="&amp;B583,$C$7:$C$806,C583,$D$7:$D$806,"&lt;="&amp;E583,$E$7:$E$806,"&gt;="&amp;D583)&gt;1,"Періоди перетинаються","Поля заповнені")))))))))))</x:f>
      </x:c>
      <x:c r="L583" s="11"/>
    </x:row>
    <x:row r="584" ht="40" customHeight="1">
      <x:c r="A584" s="11"/>
      <x:c r="B584" s="11"/>
      <x:c r="C584" s="11"/>
      <x:c r="D584" s="23"/>
      <x:c r="E584" s="23"/>
      <x:c r="F584" s="11"/>
      <x:c r="G584" s="11"/>
      <x:c r="H584" s="11"/>
      <x:c r="I584" s="11"/>
      <x:c r="J584" s="11"/>
      <x:c r="K584" s="12" t="str">
        <x:f>IF(COUNTA(A584:J584,L584)=0,"",IF(OR(OR(NOT(ISTEXT(A584)),LEN(TRIM(A584))=0),OR(NOT(ISTEXT(B584)),LEN(TRIM(B584))=0),OR(NOT(ISTEXT(F584)),LEN(TRIM(F584))=0),OR(NOT(ISTEXT(J584)),LEN(TRIM(J584))=0)),"Заповніть код, відділ, підсумок і роль",IF(OR(A584&lt;&gt;TRIM(A584),B584&lt;&gt;TRIM(B584),ISNUMBER(FIND("*",A584)),ISNUMBER(FIND("?",A584)),ISNUMBER(FIND("~",A584)),ISNUMBER(FIND("*",B584)),ISNUMBER(FIND("?",B584)),ISNUMBER(FIND("~",B584))),"Перевірте код і відділ",IF(COUNTIF($A$7:$A$806,"="&amp;A584)&gt;1,"Код повторюється",IF(COUNTIFS('Налаштування'!$I$7:$I$18,"="&amp;B584,'Налаштування'!$J$7:$J$18,"Готово")&lt;&gt;1,"Перевірте відділ",IF(NOT(OR(C584="Тижневий",C584="Місячний")),"Оберіть тип",IF(OR(NOT(ISNUMBER(D584)),NOT(ISNUMBER(E584))),"Вкажіть дати",IF(OR(OR(D584&lt;1,D584&gt;2958465,D584&lt;&gt;INT(D584)),OR(E584&lt;1,E584&gt;2958465,E584&lt;&gt;INT(E584)),D584&gt;E584),"Перевірте дати",IF(OR('Налаштування'!$C$4&lt;&gt;"Готово",E584&lt;DATE('Налаштування'!$B$4,1,1),D584&gt;DATE('Налаштування'!$B$4,12,31)),"Перевірте рік",IF(OR(AND(C584="Тижневий",E584-D584&lt;&gt;6),AND(C584="Місячний",OR(YEAR(D584)&lt;&gt;'Налаштування'!$B$4,DAY(D584)&lt;&gt;1,E584&lt;&gt;DATE(YEAR(D584),MONTH(D584)+1,0)))),"Перевірте період",IF(COUNTIFS($B$7:$B$806,"="&amp;B584,$C$7:$C$806,C584,$D$7:$D$806,"&lt;="&amp;E584,$E$7:$E$806,"&gt;="&amp;D584)&gt;1,"Періоди перетинаються","Поля заповнені")))))))))))</x:f>
      </x:c>
      <x:c r="L584" s="11"/>
    </x:row>
    <x:row r="585" ht="40" customHeight="1">
      <x:c r="A585" s="11"/>
      <x:c r="B585" s="11"/>
      <x:c r="C585" s="11"/>
      <x:c r="D585" s="23"/>
      <x:c r="E585" s="23"/>
      <x:c r="F585" s="11"/>
      <x:c r="G585" s="11"/>
      <x:c r="H585" s="11"/>
      <x:c r="I585" s="11"/>
      <x:c r="J585" s="11"/>
      <x:c r="K585" s="12" t="str">
        <x:f>IF(COUNTA(A585:J585,L585)=0,"",IF(OR(OR(NOT(ISTEXT(A585)),LEN(TRIM(A585))=0),OR(NOT(ISTEXT(B585)),LEN(TRIM(B585))=0),OR(NOT(ISTEXT(F585)),LEN(TRIM(F585))=0),OR(NOT(ISTEXT(J585)),LEN(TRIM(J585))=0)),"Заповніть код, відділ, підсумок і роль",IF(OR(A585&lt;&gt;TRIM(A585),B585&lt;&gt;TRIM(B585),ISNUMBER(FIND("*",A585)),ISNUMBER(FIND("?",A585)),ISNUMBER(FIND("~",A585)),ISNUMBER(FIND("*",B585)),ISNUMBER(FIND("?",B585)),ISNUMBER(FIND("~",B585))),"Перевірте код і відділ",IF(COUNTIF($A$7:$A$806,"="&amp;A585)&gt;1,"Код повторюється",IF(COUNTIFS('Налаштування'!$I$7:$I$18,"="&amp;B585,'Налаштування'!$J$7:$J$18,"Готово")&lt;&gt;1,"Перевірте відділ",IF(NOT(OR(C585="Тижневий",C585="Місячний")),"Оберіть тип",IF(OR(NOT(ISNUMBER(D585)),NOT(ISNUMBER(E585))),"Вкажіть дати",IF(OR(OR(D585&lt;1,D585&gt;2958465,D585&lt;&gt;INT(D585)),OR(E585&lt;1,E585&gt;2958465,E585&lt;&gt;INT(E585)),D585&gt;E585),"Перевірте дати",IF(OR('Налаштування'!$C$4&lt;&gt;"Готово",E585&lt;DATE('Налаштування'!$B$4,1,1),D585&gt;DATE('Налаштування'!$B$4,12,31)),"Перевірте рік",IF(OR(AND(C585="Тижневий",E585-D585&lt;&gt;6),AND(C585="Місячний",OR(YEAR(D585)&lt;&gt;'Налаштування'!$B$4,DAY(D585)&lt;&gt;1,E585&lt;&gt;DATE(YEAR(D585),MONTH(D585)+1,0)))),"Перевірте період",IF(COUNTIFS($B$7:$B$806,"="&amp;B585,$C$7:$C$806,C585,$D$7:$D$806,"&lt;="&amp;E585,$E$7:$E$806,"&gt;="&amp;D585)&gt;1,"Періоди перетинаються","Поля заповнені")))))))))))</x:f>
      </x:c>
      <x:c r="L585" s="11"/>
    </x:row>
    <x:row r="586" ht="40" customHeight="1">
      <x:c r="A586" s="11"/>
      <x:c r="B586" s="11"/>
      <x:c r="C586" s="11"/>
      <x:c r="D586" s="23"/>
      <x:c r="E586" s="23"/>
      <x:c r="F586" s="11"/>
      <x:c r="G586" s="11"/>
      <x:c r="H586" s="11"/>
      <x:c r="I586" s="11"/>
      <x:c r="J586" s="11"/>
      <x:c r="K586" s="12" t="str">
        <x:f>IF(COUNTA(A586:J586,L586)=0,"",IF(OR(OR(NOT(ISTEXT(A586)),LEN(TRIM(A586))=0),OR(NOT(ISTEXT(B586)),LEN(TRIM(B586))=0),OR(NOT(ISTEXT(F586)),LEN(TRIM(F586))=0),OR(NOT(ISTEXT(J586)),LEN(TRIM(J586))=0)),"Заповніть код, відділ, підсумок і роль",IF(OR(A586&lt;&gt;TRIM(A586),B586&lt;&gt;TRIM(B586),ISNUMBER(FIND("*",A586)),ISNUMBER(FIND("?",A586)),ISNUMBER(FIND("~",A586)),ISNUMBER(FIND("*",B586)),ISNUMBER(FIND("?",B586)),ISNUMBER(FIND("~",B586))),"Перевірте код і відділ",IF(COUNTIF($A$7:$A$806,"="&amp;A586)&gt;1,"Код повторюється",IF(COUNTIFS('Налаштування'!$I$7:$I$18,"="&amp;B586,'Налаштування'!$J$7:$J$18,"Готово")&lt;&gt;1,"Перевірте відділ",IF(NOT(OR(C586="Тижневий",C586="Місячний")),"Оберіть тип",IF(OR(NOT(ISNUMBER(D586)),NOT(ISNUMBER(E586))),"Вкажіть дати",IF(OR(OR(D586&lt;1,D586&gt;2958465,D586&lt;&gt;INT(D586)),OR(E586&lt;1,E586&gt;2958465,E586&lt;&gt;INT(E586)),D586&gt;E586),"Перевірте дати",IF(OR('Налаштування'!$C$4&lt;&gt;"Готово",E586&lt;DATE('Налаштування'!$B$4,1,1),D586&gt;DATE('Налаштування'!$B$4,12,31)),"Перевірте рік",IF(OR(AND(C586="Тижневий",E586-D586&lt;&gt;6),AND(C586="Місячний",OR(YEAR(D586)&lt;&gt;'Налаштування'!$B$4,DAY(D586)&lt;&gt;1,E586&lt;&gt;DATE(YEAR(D586),MONTH(D586)+1,0)))),"Перевірте період",IF(COUNTIFS($B$7:$B$806,"="&amp;B586,$C$7:$C$806,C586,$D$7:$D$806,"&lt;="&amp;E586,$E$7:$E$806,"&gt;="&amp;D586)&gt;1,"Періоди перетинаються","Поля заповнені")))))))))))</x:f>
      </x:c>
      <x:c r="L586" s="11"/>
    </x:row>
    <x:row r="587" ht="40" customHeight="1">
      <x:c r="A587" s="11"/>
      <x:c r="B587" s="11"/>
      <x:c r="C587" s="11"/>
      <x:c r="D587" s="23"/>
      <x:c r="E587" s="23"/>
      <x:c r="F587" s="11"/>
      <x:c r="G587" s="11"/>
      <x:c r="H587" s="11"/>
      <x:c r="I587" s="11"/>
      <x:c r="J587" s="11"/>
      <x:c r="K587" s="12" t="str">
        <x:f>IF(COUNTA(A587:J587,L587)=0,"",IF(OR(OR(NOT(ISTEXT(A587)),LEN(TRIM(A587))=0),OR(NOT(ISTEXT(B587)),LEN(TRIM(B587))=0),OR(NOT(ISTEXT(F587)),LEN(TRIM(F587))=0),OR(NOT(ISTEXT(J587)),LEN(TRIM(J587))=0)),"Заповніть код, відділ, підсумок і роль",IF(OR(A587&lt;&gt;TRIM(A587),B587&lt;&gt;TRIM(B587),ISNUMBER(FIND("*",A587)),ISNUMBER(FIND("?",A587)),ISNUMBER(FIND("~",A587)),ISNUMBER(FIND("*",B587)),ISNUMBER(FIND("?",B587)),ISNUMBER(FIND("~",B587))),"Перевірте код і відділ",IF(COUNTIF($A$7:$A$806,"="&amp;A587)&gt;1,"Код повторюється",IF(COUNTIFS('Налаштування'!$I$7:$I$18,"="&amp;B587,'Налаштування'!$J$7:$J$18,"Готово")&lt;&gt;1,"Перевірте відділ",IF(NOT(OR(C587="Тижневий",C587="Місячний")),"Оберіть тип",IF(OR(NOT(ISNUMBER(D587)),NOT(ISNUMBER(E587))),"Вкажіть дати",IF(OR(OR(D587&lt;1,D587&gt;2958465,D587&lt;&gt;INT(D587)),OR(E587&lt;1,E587&gt;2958465,E587&lt;&gt;INT(E587)),D587&gt;E587),"Перевірте дати",IF(OR('Налаштування'!$C$4&lt;&gt;"Готово",E587&lt;DATE('Налаштування'!$B$4,1,1),D587&gt;DATE('Налаштування'!$B$4,12,31)),"Перевірте рік",IF(OR(AND(C587="Тижневий",E587-D587&lt;&gt;6),AND(C587="Місячний",OR(YEAR(D587)&lt;&gt;'Налаштування'!$B$4,DAY(D587)&lt;&gt;1,E587&lt;&gt;DATE(YEAR(D587),MONTH(D587)+1,0)))),"Перевірте період",IF(COUNTIFS($B$7:$B$806,"="&amp;B587,$C$7:$C$806,C587,$D$7:$D$806,"&lt;="&amp;E587,$E$7:$E$806,"&gt;="&amp;D587)&gt;1,"Періоди перетинаються","Поля заповнені")))))))))))</x:f>
      </x:c>
      <x:c r="L587" s="11"/>
    </x:row>
    <x:row r="588" ht="40" customHeight="1">
      <x:c r="A588" s="11"/>
      <x:c r="B588" s="11"/>
      <x:c r="C588" s="11"/>
      <x:c r="D588" s="23"/>
      <x:c r="E588" s="23"/>
      <x:c r="F588" s="11"/>
      <x:c r="G588" s="11"/>
      <x:c r="H588" s="11"/>
      <x:c r="I588" s="11"/>
      <x:c r="J588" s="11"/>
      <x:c r="K588" s="12" t="str">
        <x:f>IF(COUNTA(A588:J588,L588)=0,"",IF(OR(OR(NOT(ISTEXT(A588)),LEN(TRIM(A588))=0),OR(NOT(ISTEXT(B588)),LEN(TRIM(B588))=0),OR(NOT(ISTEXT(F588)),LEN(TRIM(F588))=0),OR(NOT(ISTEXT(J588)),LEN(TRIM(J588))=0)),"Заповніть код, відділ, підсумок і роль",IF(OR(A588&lt;&gt;TRIM(A588),B588&lt;&gt;TRIM(B588),ISNUMBER(FIND("*",A588)),ISNUMBER(FIND("?",A588)),ISNUMBER(FIND("~",A588)),ISNUMBER(FIND("*",B588)),ISNUMBER(FIND("?",B588)),ISNUMBER(FIND("~",B588))),"Перевірте код і відділ",IF(COUNTIF($A$7:$A$806,"="&amp;A588)&gt;1,"Код повторюється",IF(COUNTIFS('Налаштування'!$I$7:$I$18,"="&amp;B588,'Налаштування'!$J$7:$J$18,"Готово")&lt;&gt;1,"Перевірте відділ",IF(NOT(OR(C588="Тижневий",C588="Місячний")),"Оберіть тип",IF(OR(NOT(ISNUMBER(D588)),NOT(ISNUMBER(E588))),"Вкажіть дати",IF(OR(OR(D588&lt;1,D588&gt;2958465,D588&lt;&gt;INT(D588)),OR(E588&lt;1,E588&gt;2958465,E588&lt;&gt;INT(E588)),D588&gt;E588),"Перевірте дати",IF(OR('Налаштування'!$C$4&lt;&gt;"Готово",E588&lt;DATE('Налаштування'!$B$4,1,1),D588&gt;DATE('Налаштування'!$B$4,12,31)),"Перевірте рік",IF(OR(AND(C588="Тижневий",E588-D588&lt;&gt;6),AND(C588="Місячний",OR(YEAR(D588)&lt;&gt;'Налаштування'!$B$4,DAY(D588)&lt;&gt;1,E588&lt;&gt;DATE(YEAR(D588),MONTH(D588)+1,0)))),"Перевірте період",IF(COUNTIFS($B$7:$B$806,"="&amp;B588,$C$7:$C$806,C588,$D$7:$D$806,"&lt;="&amp;E588,$E$7:$E$806,"&gt;="&amp;D588)&gt;1,"Періоди перетинаються","Поля заповнені")))))))))))</x:f>
      </x:c>
      <x:c r="L588" s="11"/>
    </x:row>
    <x:row r="589" ht="40" customHeight="1">
      <x:c r="A589" s="11"/>
      <x:c r="B589" s="11"/>
      <x:c r="C589" s="11"/>
      <x:c r="D589" s="23"/>
      <x:c r="E589" s="23"/>
      <x:c r="F589" s="11"/>
      <x:c r="G589" s="11"/>
      <x:c r="H589" s="11"/>
      <x:c r="I589" s="11"/>
      <x:c r="J589" s="11"/>
      <x:c r="K589" s="12" t="str">
        <x:f>IF(COUNTA(A589:J589,L589)=0,"",IF(OR(OR(NOT(ISTEXT(A589)),LEN(TRIM(A589))=0),OR(NOT(ISTEXT(B589)),LEN(TRIM(B589))=0),OR(NOT(ISTEXT(F589)),LEN(TRIM(F589))=0),OR(NOT(ISTEXT(J589)),LEN(TRIM(J589))=0)),"Заповніть код, відділ, підсумок і роль",IF(OR(A589&lt;&gt;TRIM(A589),B589&lt;&gt;TRIM(B589),ISNUMBER(FIND("*",A589)),ISNUMBER(FIND("?",A589)),ISNUMBER(FIND("~",A589)),ISNUMBER(FIND("*",B589)),ISNUMBER(FIND("?",B589)),ISNUMBER(FIND("~",B589))),"Перевірте код і відділ",IF(COUNTIF($A$7:$A$806,"="&amp;A589)&gt;1,"Код повторюється",IF(COUNTIFS('Налаштування'!$I$7:$I$18,"="&amp;B589,'Налаштування'!$J$7:$J$18,"Готово")&lt;&gt;1,"Перевірте відділ",IF(NOT(OR(C589="Тижневий",C589="Місячний")),"Оберіть тип",IF(OR(NOT(ISNUMBER(D589)),NOT(ISNUMBER(E589))),"Вкажіть дати",IF(OR(OR(D589&lt;1,D589&gt;2958465,D589&lt;&gt;INT(D589)),OR(E589&lt;1,E589&gt;2958465,E589&lt;&gt;INT(E589)),D589&gt;E589),"Перевірте дати",IF(OR('Налаштування'!$C$4&lt;&gt;"Готово",E589&lt;DATE('Налаштування'!$B$4,1,1),D589&gt;DATE('Налаштування'!$B$4,12,31)),"Перевірте рік",IF(OR(AND(C589="Тижневий",E589-D589&lt;&gt;6),AND(C589="Місячний",OR(YEAR(D589)&lt;&gt;'Налаштування'!$B$4,DAY(D589)&lt;&gt;1,E589&lt;&gt;DATE(YEAR(D589),MONTH(D589)+1,0)))),"Перевірте період",IF(COUNTIFS($B$7:$B$806,"="&amp;B589,$C$7:$C$806,C589,$D$7:$D$806,"&lt;="&amp;E589,$E$7:$E$806,"&gt;="&amp;D589)&gt;1,"Періоди перетинаються","Поля заповнені")))))))))))</x:f>
      </x:c>
      <x:c r="L589" s="11"/>
    </x:row>
    <x:row r="590" ht="40" customHeight="1">
      <x:c r="A590" s="11"/>
      <x:c r="B590" s="11"/>
      <x:c r="C590" s="11"/>
      <x:c r="D590" s="23"/>
      <x:c r="E590" s="23"/>
      <x:c r="F590" s="11"/>
      <x:c r="G590" s="11"/>
      <x:c r="H590" s="11"/>
      <x:c r="I590" s="11"/>
      <x:c r="J590" s="11"/>
      <x:c r="K590" s="12" t="str">
        <x:f>IF(COUNTA(A590:J590,L590)=0,"",IF(OR(OR(NOT(ISTEXT(A590)),LEN(TRIM(A590))=0),OR(NOT(ISTEXT(B590)),LEN(TRIM(B590))=0),OR(NOT(ISTEXT(F590)),LEN(TRIM(F590))=0),OR(NOT(ISTEXT(J590)),LEN(TRIM(J590))=0)),"Заповніть код, відділ, підсумок і роль",IF(OR(A590&lt;&gt;TRIM(A590),B590&lt;&gt;TRIM(B590),ISNUMBER(FIND("*",A590)),ISNUMBER(FIND("?",A590)),ISNUMBER(FIND("~",A590)),ISNUMBER(FIND("*",B590)),ISNUMBER(FIND("?",B590)),ISNUMBER(FIND("~",B590))),"Перевірте код і відділ",IF(COUNTIF($A$7:$A$806,"="&amp;A590)&gt;1,"Код повторюється",IF(COUNTIFS('Налаштування'!$I$7:$I$18,"="&amp;B590,'Налаштування'!$J$7:$J$18,"Готово")&lt;&gt;1,"Перевірте відділ",IF(NOT(OR(C590="Тижневий",C590="Місячний")),"Оберіть тип",IF(OR(NOT(ISNUMBER(D590)),NOT(ISNUMBER(E590))),"Вкажіть дати",IF(OR(OR(D590&lt;1,D590&gt;2958465,D590&lt;&gt;INT(D590)),OR(E590&lt;1,E590&gt;2958465,E590&lt;&gt;INT(E590)),D590&gt;E590),"Перевірте дати",IF(OR('Налаштування'!$C$4&lt;&gt;"Готово",E590&lt;DATE('Налаштування'!$B$4,1,1),D590&gt;DATE('Налаштування'!$B$4,12,31)),"Перевірте рік",IF(OR(AND(C590="Тижневий",E590-D590&lt;&gt;6),AND(C590="Місячний",OR(YEAR(D590)&lt;&gt;'Налаштування'!$B$4,DAY(D590)&lt;&gt;1,E590&lt;&gt;DATE(YEAR(D590),MONTH(D590)+1,0)))),"Перевірте період",IF(COUNTIFS($B$7:$B$806,"="&amp;B590,$C$7:$C$806,C590,$D$7:$D$806,"&lt;="&amp;E590,$E$7:$E$806,"&gt;="&amp;D590)&gt;1,"Періоди перетинаються","Поля заповнені")))))))))))</x:f>
      </x:c>
      <x:c r="L590" s="11"/>
    </x:row>
    <x:row r="591" ht="40" customHeight="1">
      <x:c r="A591" s="11"/>
      <x:c r="B591" s="11"/>
      <x:c r="C591" s="11"/>
      <x:c r="D591" s="23"/>
      <x:c r="E591" s="23"/>
      <x:c r="F591" s="11"/>
      <x:c r="G591" s="11"/>
      <x:c r="H591" s="11"/>
      <x:c r="I591" s="11"/>
      <x:c r="J591" s="11"/>
      <x:c r="K591" s="12" t="str">
        <x:f>IF(COUNTA(A591:J591,L591)=0,"",IF(OR(OR(NOT(ISTEXT(A591)),LEN(TRIM(A591))=0),OR(NOT(ISTEXT(B591)),LEN(TRIM(B591))=0),OR(NOT(ISTEXT(F591)),LEN(TRIM(F591))=0),OR(NOT(ISTEXT(J591)),LEN(TRIM(J591))=0)),"Заповніть код, відділ, підсумок і роль",IF(OR(A591&lt;&gt;TRIM(A591),B591&lt;&gt;TRIM(B591),ISNUMBER(FIND("*",A591)),ISNUMBER(FIND("?",A591)),ISNUMBER(FIND("~",A591)),ISNUMBER(FIND("*",B591)),ISNUMBER(FIND("?",B591)),ISNUMBER(FIND("~",B591))),"Перевірте код і відділ",IF(COUNTIF($A$7:$A$806,"="&amp;A591)&gt;1,"Код повторюється",IF(COUNTIFS('Налаштування'!$I$7:$I$18,"="&amp;B591,'Налаштування'!$J$7:$J$18,"Готово")&lt;&gt;1,"Перевірте відділ",IF(NOT(OR(C591="Тижневий",C591="Місячний")),"Оберіть тип",IF(OR(NOT(ISNUMBER(D591)),NOT(ISNUMBER(E591))),"Вкажіть дати",IF(OR(OR(D591&lt;1,D591&gt;2958465,D591&lt;&gt;INT(D591)),OR(E591&lt;1,E591&gt;2958465,E591&lt;&gt;INT(E591)),D591&gt;E591),"Перевірте дати",IF(OR('Налаштування'!$C$4&lt;&gt;"Готово",E591&lt;DATE('Налаштування'!$B$4,1,1),D591&gt;DATE('Налаштування'!$B$4,12,31)),"Перевірте рік",IF(OR(AND(C591="Тижневий",E591-D591&lt;&gt;6),AND(C591="Місячний",OR(YEAR(D591)&lt;&gt;'Налаштування'!$B$4,DAY(D591)&lt;&gt;1,E591&lt;&gt;DATE(YEAR(D591),MONTH(D591)+1,0)))),"Перевірте період",IF(COUNTIFS($B$7:$B$806,"="&amp;B591,$C$7:$C$806,C591,$D$7:$D$806,"&lt;="&amp;E591,$E$7:$E$806,"&gt;="&amp;D591)&gt;1,"Періоди перетинаються","Поля заповнені")))))))))))</x:f>
      </x:c>
      <x:c r="L591" s="11"/>
    </x:row>
    <x:row r="592" ht="40" customHeight="1">
      <x:c r="A592" s="11"/>
      <x:c r="B592" s="11"/>
      <x:c r="C592" s="11"/>
      <x:c r="D592" s="23"/>
      <x:c r="E592" s="23"/>
      <x:c r="F592" s="11"/>
      <x:c r="G592" s="11"/>
      <x:c r="H592" s="11"/>
      <x:c r="I592" s="11"/>
      <x:c r="J592" s="11"/>
      <x:c r="K592" s="12" t="str">
        <x:f>IF(COUNTA(A592:J592,L592)=0,"",IF(OR(OR(NOT(ISTEXT(A592)),LEN(TRIM(A592))=0),OR(NOT(ISTEXT(B592)),LEN(TRIM(B592))=0),OR(NOT(ISTEXT(F592)),LEN(TRIM(F592))=0),OR(NOT(ISTEXT(J592)),LEN(TRIM(J592))=0)),"Заповніть код, відділ, підсумок і роль",IF(OR(A592&lt;&gt;TRIM(A592),B592&lt;&gt;TRIM(B592),ISNUMBER(FIND("*",A592)),ISNUMBER(FIND("?",A592)),ISNUMBER(FIND("~",A592)),ISNUMBER(FIND("*",B592)),ISNUMBER(FIND("?",B592)),ISNUMBER(FIND("~",B592))),"Перевірте код і відділ",IF(COUNTIF($A$7:$A$806,"="&amp;A592)&gt;1,"Код повторюється",IF(COUNTIFS('Налаштування'!$I$7:$I$18,"="&amp;B592,'Налаштування'!$J$7:$J$18,"Готово")&lt;&gt;1,"Перевірте відділ",IF(NOT(OR(C592="Тижневий",C592="Місячний")),"Оберіть тип",IF(OR(NOT(ISNUMBER(D592)),NOT(ISNUMBER(E592))),"Вкажіть дати",IF(OR(OR(D592&lt;1,D592&gt;2958465,D592&lt;&gt;INT(D592)),OR(E592&lt;1,E592&gt;2958465,E592&lt;&gt;INT(E592)),D592&gt;E592),"Перевірте дати",IF(OR('Налаштування'!$C$4&lt;&gt;"Готово",E592&lt;DATE('Налаштування'!$B$4,1,1),D592&gt;DATE('Налаштування'!$B$4,12,31)),"Перевірте рік",IF(OR(AND(C592="Тижневий",E592-D592&lt;&gt;6),AND(C592="Місячний",OR(YEAR(D592)&lt;&gt;'Налаштування'!$B$4,DAY(D592)&lt;&gt;1,E592&lt;&gt;DATE(YEAR(D592),MONTH(D592)+1,0)))),"Перевірте період",IF(COUNTIFS($B$7:$B$806,"="&amp;B592,$C$7:$C$806,C592,$D$7:$D$806,"&lt;="&amp;E592,$E$7:$E$806,"&gt;="&amp;D592)&gt;1,"Періоди перетинаються","Поля заповнені")))))))))))</x:f>
      </x:c>
      <x:c r="L592" s="11"/>
    </x:row>
    <x:row r="593" ht="40" customHeight="1">
      <x:c r="A593" s="11"/>
      <x:c r="B593" s="11"/>
      <x:c r="C593" s="11"/>
      <x:c r="D593" s="23"/>
      <x:c r="E593" s="23"/>
      <x:c r="F593" s="11"/>
      <x:c r="G593" s="11"/>
      <x:c r="H593" s="11"/>
      <x:c r="I593" s="11"/>
      <x:c r="J593" s="11"/>
      <x:c r="K593" s="12" t="str">
        <x:f>IF(COUNTA(A593:J593,L593)=0,"",IF(OR(OR(NOT(ISTEXT(A593)),LEN(TRIM(A593))=0),OR(NOT(ISTEXT(B593)),LEN(TRIM(B593))=0),OR(NOT(ISTEXT(F593)),LEN(TRIM(F593))=0),OR(NOT(ISTEXT(J593)),LEN(TRIM(J593))=0)),"Заповніть код, відділ, підсумок і роль",IF(OR(A593&lt;&gt;TRIM(A593),B593&lt;&gt;TRIM(B593),ISNUMBER(FIND("*",A593)),ISNUMBER(FIND("?",A593)),ISNUMBER(FIND("~",A593)),ISNUMBER(FIND("*",B593)),ISNUMBER(FIND("?",B593)),ISNUMBER(FIND("~",B593))),"Перевірте код і відділ",IF(COUNTIF($A$7:$A$806,"="&amp;A593)&gt;1,"Код повторюється",IF(COUNTIFS('Налаштування'!$I$7:$I$18,"="&amp;B593,'Налаштування'!$J$7:$J$18,"Готово")&lt;&gt;1,"Перевірте відділ",IF(NOT(OR(C593="Тижневий",C593="Місячний")),"Оберіть тип",IF(OR(NOT(ISNUMBER(D593)),NOT(ISNUMBER(E593))),"Вкажіть дати",IF(OR(OR(D593&lt;1,D593&gt;2958465,D593&lt;&gt;INT(D593)),OR(E593&lt;1,E593&gt;2958465,E593&lt;&gt;INT(E593)),D593&gt;E593),"Перевірте дати",IF(OR('Налаштування'!$C$4&lt;&gt;"Готово",E593&lt;DATE('Налаштування'!$B$4,1,1),D593&gt;DATE('Налаштування'!$B$4,12,31)),"Перевірте рік",IF(OR(AND(C593="Тижневий",E593-D593&lt;&gt;6),AND(C593="Місячний",OR(YEAR(D593)&lt;&gt;'Налаштування'!$B$4,DAY(D593)&lt;&gt;1,E593&lt;&gt;DATE(YEAR(D593),MONTH(D593)+1,0)))),"Перевірте період",IF(COUNTIFS($B$7:$B$806,"="&amp;B593,$C$7:$C$806,C593,$D$7:$D$806,"&lt;="&amp;E593,$E$7:$E$806,"&gt;="&amp;D593)&gt;1,"Періоди перетинаються","Поля заповнені")))))))))))</x:f>
      </x:c>
      <x:c r="L593" s="11"/>
    </x:row>
    <x:row r="594" ht="40" customHeight="1">
      <x:c r="A594" s="11"/>
      <x:c r="B594" s="11"/>
      <x:c r="C594" s="11"/>
      <x:c r="D594" s="23"/>
      <x:c r="E594" s="23"/>
      <x:c r="F594" s="11"/>
      <x:c r="G594" s="11"/>
      <x:c r="H594" s="11"/>
      <x:c r="I594" s="11"/>
      <x:c r="J594" s="11"/>
      <x:c r="K594" s="12" t="str">
        <x:f>IF(COUNTA(A594:J594,L594)=0,"",IF(OR(OR(NOT(ISTEXT(A594)),LEN(TRIM(A594))=0),OR(NOT(ISTEXT(B594)),LEN(TRIM(B594))=0),OR(NOT(ISTEXT(F594)),LEN(TRIM(F594))=0),OR(NOT(ISTEXT(J594)),LEN(TRIM(J594))=0)),"Заповніть код, відділ, підсумок і роль",IF(OR(A594&lt;&gt;TRIM(A594),B594&lt;&gt;TRIM(B594),ISNUMBER(FIND("*",A594)),ISNUMBER(FIND("?",A594)),ISNUMBER(FIND("~",A594)),ISNUMBER(FIND("*",B594)),ISNUMBER(FIND("?",B594)),ISNUMBER(FIND("~",B594))),"Перевірте код і відділ",IF(COUNTIF($A$7:$A$806,"="&amp;A594)&gt;1,"Код повторюється",IF(COUNTIFS('Налаштування'!$I$7:$I$18,"="&amp;B594,'Налаштування'!$J$7:$J$18,"Готово")&lt;&gt;1,"Перевірте відділ",IF(NOT(OR(C594="Тижневий",C594="Місячний")),"Оберіть тип",IF(OR(NOT(ISNUMBER(D594)),NOT(ISNUMBER(E594))),"Вкажіть дати",IF(OR(OR(D594&lt;1,D594&gt;2958465,D594&lt;&gt;INT(D594)),OR(E594&lt;1,E594&gt;2958465,E594&lt;&gt;INT(E594)),D594&gt;E594),"Перевірте дати",IF(OR('Налаштування'!$C$4&lt;&gt;"Готово",E594&lt;DATE('Налаштування'!$B$4,1,1),D594&gt;DATE('Налаштування'!$B$4,12,31)),"Перевірте рік",IF(OR(AND(C594="Тижневий",E594-D594&lt;&gt;6),AND(C594="Місячний",OR(YEAR(D594)&lt;&gt;'Налаштування'!$B$4,DAY(D594)&lt;&gt;1,E594&lt;&gt;DATE(YEAR(D594),MONTH(D594)+1,0)))),"Перевірте період",IF(COUNTIFS($B$7:$B$806,"="&amp;B594,$C$7:$C$806,C594,$D$7:$D$806,"&lt;="&amp;E594,$E$7:$E$806,"&gt;="&amp;D594)&gt;1,"Періоди перетинаються","Поля заповнені")))))))))))</x:f>
      </x:c>
      <x:c r="L594" s="11"/>
    </x:row>
    <x:row r="595" ht="40" customHeight="1">
      <x:c r="A595" s="11"/>
      <x:c r="B595" s="11"/>
      <x:c r="C595" s="11"/>
      <x:c r="D595" s="23"/>
      <x:c r="E595" s="23"/>
      <x:c r="F595" s="11"/>
      <x:c r="G595" s="11"/>
      <x:c r="H595" s="11"/>
      <x:c r="I595" s="11"/>
      <x:c r="J595" s="11"/>
      <x:c r="K595" s="12" t="str">
        <x:f>IF(COUNTA(A595:J595,L595)=0,"",IF(OR(OR(NOT(ISTEXT(A595)),LEN(TRIM(A595))=0),OR(NOT(ISTEXT(B595)),LEN(TRIM(B595))=0),OR(NOT(ISTEXT(F595)),LEN(TRIM(F595))=0),OR(NOT(ISTEXT(J595)),LEN(TRIM(J595))=0)),"Заповніть код, відділ, підсумок і роль",IF(OR(A595&lt;&gt;TRIM(A595),B595&lt;&gt;TRIM(B595),ISNUMBER(FIND("*",A595)),ISNUMBER(FIND("?",A595)),ISNUMBER(FIND("~",A595)),ISNUMBER(FIND("*",B595)),ISNUMBER(FIND("?",B595)),ISNUMBER(FIND("~",B595))),"Перевірте код і відділ",IF(COUNTIF($A$7:$A$806,"="&amp;A595)&gt;1,"Код повторюється",IF(COUNTIFS('Налаштування'!$I$7:$I$18,"="&amp;B595,'Налаштування'!$J$7:$J$18,"Готово")&lt;&gt;1,"Перевірте відділ",IF(NOT(OR(C595="Тижневий",C595="Місячний")),"Оберіть тип",IF(OR(NOT(ISNUMBER(D595)),NOT(ISNUMBER(E595))),"Вкажіть дати",IF(OR(OR(D595&lt;1,D595&gt;2958465,D595&lt;&gt;INT(D595)),OR(E595&lt;1,E595&gt;2958465,E595&lt;&gt;INT(E595)),D595&gt;E595),"Перевірте дати",IF(OR('Налаштування'!$C$4&lt;&gt;"Готово",E595&lt;DATE('Налаштування'!$B$4,1,1),D595&gt;DATE('Налаштування'!$B$4,12,31)),"Перевірте рік",IF(OR(AND(C595="Тижневий",E595-D595&lt;&gt;6),AND(C595="Місячний",OR(YEAR(D595)&lt;&gt;'Налаштування'!$B$4,DAY(D595)&lt;&gt;1,E595&lt;&gt;DATE(YEAR(D595),MONTH(D595)+1,0)))),"Перевірте період",IF(COUNTIFS($B$7:$B$806,"="&amp;B595,$C$7:$C$806,C595,$D$7:$D$806,"&lt;="&amp;E595,$E$7:$E$806,"&gt;="&amp;D595)&gt;1,"Періоди перетинаються","Поля заповнені")))))))))))</x:f>
      </x:c>
      <x:c r="L595" s="11"/>
    </x:row>
    <x:row r="596" ht="40" customHeight="1">
      <x:c r="A596" s="11"/>
      <x:c r="B596" s="11"/>
      <x:c r="C596" s="11"/>
      <x:c r="D596" s="23"/>
      <x:c r="E596" s="23"/>
      <x:c r="F596" s="11"/>
      <x:c r="G596" s="11"/>
      <x:c r="H596" s="11"/>
      <x:c r="I596" s="11"/>
      <x:c r="J596" s="11"/>
      <x:c r="K596" s="12" t="str">
        <x:f>IF(COUNTA(A596:J596,L596)=0,"",IF(OR(OR(NOT(ISTEXT(A596)),LEN(TRIM(A596))=0),OR(NOT(ISTEXT(B596)),LEN(TRIM(B596))=0),OR(NOT(ISTEXT(F596)),LEN(TRIM(F596))=0),OR(NOT(ISTEXT(J596)),LEN(TRIM(J596))=0)),"Заповніть код, відділ, підсумок і роль",IF(OR(A596&lt;&gt;TRIM(A596),B596&lt;&gt;TRIM(B596),ISNUMBER(FIND("*",A596)),ISNUMBER(FIND("?",A596)),ISNUMBER(FIND("~",A596)),ISNUMBER(FIND("*",B596)),ISNUMBER(FIND("?",B596)),ISNUMBER(FIND("~",B596))),"Перевірте код і відділ",IF(COUNTIF($A$7:$A$806,"="&amp;A596)&gt;1,"Код повторюється",IF(COUNTIFS('Налаштування'!$I$7:$I$18,"="&amp;B596,'Налаштування'!$J$7:$J$18,"Готово")&lt;&gt;1,"Перевірте відділ",IF(NOT(OR(C596="Тижневий",C596="Місячний")),"Оберіть тип",IF(OR(NOT(ISNUMBER(D596)),NOT(ISNUMBER(E596))),"Вкажіть дати",IF(OR(OR(D596&lt;1,D596&gt;2958465,D596&lt;&gt;INT(D596)),OR(E596&lt;1,E596&gt;2958465,E596&lt;&gt;INT(E596)),D596&gt;E596),"Перевірте дати",IF(OR('Налаштування'!$C$4&lt;&gt;"Готово",E596&lt;DATE('Налаштування'!$B$4,1,1),D596&gt;DATE('Налаштування'!$B$4,12,31)),"Перевірте рік",IF(OR(AND(C596="Тижневий",E596-D596&lt;&gt;6),AND(C596="Місячний",OR(YEAR(D596)&lt;&gt;'Налаштування'!$B$4,DAY(D596)&lt;&gt;1,E596&lt;&gt;DATE(YEAR(D596),MONTH(D596)+1,0)))),"Перевірте період",IF(COUNTIFS($B$7:$B$806,"="&amp;B596,$C$7:$C$806,C596,$D$7:$D$806,"&lt;="&amp;E596,$E$7:$E$806,"&gt;="&amp;D596)&gt;1,"Періоди перетинаються","Поля заповнені")))))))))))</x:f>
      </x:c>
      <x:c r="L596" s="11"/>
    </x:row>
    <x:row r="597" ht="40" customHeight="1">
      <x:c r="A597" s="11"/>
      <x:c r="B597" s="11"/>
      <x:c r="C597" s="11"/>
      <x:c r="D597" s="23"/>
      <x:c r="E597" s="23"/>
      <x:c r="F597" s="11"/>
      <x:c r="G597" s="11"/>
      <x:c r="H597" s="11"/>
      <x:c r="I597" s="11"/>
      <x:c r="J597" s="11"/>
      <x:c r="K597" s="12" t="str">
        <x:f>IF(COUNTA(A597:J597,L597)=0,"",IF(OR(OR(NOT(ISTEXT(A597)),LEN(TRIM(A597))=0),OR(NOT(ISTEXT(B597)),LEN(TRIM(B597))=0),OR(NOT(ISTEXT(F597)),LEN(TRIM(F597))=0),OR(NOT(ISTEXT(J597)),LEN(TRIM(J597))=0)),"Заповніть код, відділ, підсумок і роль",IF(OR(A597&lt;&gt;TRIM(A597),B597&lt;&gt;TRIM(B597),ISNUMBER(FIND("*",A597)),ISNUMBER(FIND("?",A597)),ISNUMBER(FIND("~",A597)),ISNUMBER(FIND("*",B597)),ISNUMBER(FIND("?",B597)),ISNUMBER(FIND("~",B597))),"Перевірте код і відділ",IF(COUNTIF($A$7:$A$806,"="&amp;A597)&gt;1,"Код повторюється",IF(COUNTIFS('Налаштування'!$I$7:$I$18,"="&amp;B597,'Налаштування'!$J$7:$J$18,"Готово")&lt;&gt;1,"Перевірте відділ",IF(NOT(OR(C597="Тижневий",C597="Місячний")),"Оберіть тип",IF(OR(NOT(ISNUMBER(D597)),NOT(ISNUMBER(E597))),"Вкажіть дати",IF(OR(OR(D597&lt;1,D597&gt;2958465,D597&lt;&gt;INT(D597)),OR(E597&lt;1,E597&gt;2958465,E597&lt;&gt;INT(E597)),D597&gt;E597),"Перевірте дати",IF(OR('Налаштування'!$C$4&lt;&gt;"Готово",E597&lt;DATE('Налаштування'!$B$4,1,1),D597&gt;DATE('Налаштування'!$B$4,12,31)),"Перевірте рік",IF(OR(AND(C597="Тижневий",E597-D597&lt;&gt;6),AND(C597="Місячний",OR(YEAR(D597)&lt;&gt;'Налаштування'!$B$4,DAY(D597)&lt;&gt;1,E597&lt;&gt;DATE(YEAR(D597),MONTH(D597)+1,0)))),"Перевірте період",IF(COUNTIFS($B$7:$B$806,"="&amp;B597,$C$7:$C$806,C597,$D$7:$D$806,"&lt;="&amp;E597,$E$7:$E$806,"&gt;="&amp;D597)&gt;1,"Періоди перетинаються","Поля заповнені")))))))))))</x:f>
      </x:c>
      <x:c r="L597" s="11"/>
    </x:row>
    <x:row r="598" ht="40" customHeight="1">
      <x:c r="A598" s="11"/>
      <x:c r="B598" s="11"/>
      <x:c r="C598" s="11"/>
      <x:c r="D598" s="23"/>
      <x:c r="E598" s="23"/>
      <x:c r="F598" s="11"/>
      <x:c r="G598" s="11"/>
      <x:c r="H598" s="11"/>
      <x:c r="I598" s="11"/>
      <x:c r="J598" s="11"/>
      <x:c r="K598" s="12" t="str">
        <x:f>IF(COUNTA(A598:J598,L598)=0,"",IF(OR(OR(NOT(ISTEXT(A598)),LEN(TRIM(A598))=0),OR(NOT(ISTEXT(B598)),LEN(TRIM(B598))=0),OR(NOT(ISTEXT(F598)),LEN(TRIM(F598))=0),OR(NOT(ISTEXT(J598)),LEN(TRIM(J598))=0)),"Заповніть код, відділ, підсумок і роль",IF(OR(A598&lt;&gt;TRIM(A598),B598&lt;&gt;TRIM(B598),ISNUMBER(FIND("*",A598)),ISNUMBER(FIND("?",A598)),ISNUMBER(FIND("~",A598)),ISNUMBER(FIND("*",B598)),ISNUMBER(FIND("?",B598)),ISNUMBER(FIND("~",B598))),"Перевірте код і відділ",IF(COUNTIF($A$7:$A$806,"="&amp;A598)&gt;1,"Код повторюється",IF(COUNTIFS('Налаштування'!$I$7:$I$18,"="&amp;B598,'Налаштування'!$J$7:$J$18,"Готово")&lt;&gt;1,"Перевірте відділ",IF(NOT(OR(C598="Тижневий",C598="Місячний")),"Оберіть тип",IF(OR(NOT(ISNUMBER(D598)),NOT(ISNUMBER(E598))),"Вкажіть дати",IF(OR(OR(D598&lt;1,D598&gt;2958465,D598&lt;&gt;INT(D598)),OR(E598&lt;1,E598&gt;2958465,E598&lt;&gt;INT(E598)),D598&gt;E598),"Перевірте дати",IF(OR('Налаштування'!$C$4&lt;&gt;"Готово",E598&lt;DATE('Налаштування'!$B$4,1,1),D598&gt;DATE('Налаштування'!$B$4,12,31)),"Перевірте рік",IF(OR(AND(C598="Тижневий",E598-D598&lt;&gt;6),AND(C598="Місячний",OR(YEAR(D598)&lt;&gt;'Налаштування'!$B$4,DAY(D598)&lt;&gt;1,E598&lt;&gt;DATE(YEAR(D598),MONTH(D598)+1,0)))),"Перевірте період",IF(COUNTIFS($B$7:$B$806,"="&amp;B598,$C$7:$C$806,C598,$D$7:$D$806,"&lt;="&amp;E598,$E$7:$E$806,"&gt;="&amp;D598)&gt;1,"Періоди перетинаються","Поля заповнені")))))))))))</x:f>
      </x:c>
      <x:c r="L598" s="11"/>
    </x:row>
    <x:row r="599" ht="40" customHeight="1">
      <x:c r="A599" s="11"/>
      <x:c r="B599" s="11"/>
      <x:c r="C599" s="11"/>
      <x:c r="D599" s="23"/>
      <x:c r="E599" s="23"/>
      <x:c r="F599" s="11"/>
      <x:c r="G599" s="11"/>
      <x:c r="H599" s="11"/>
      <x:c r="I599" s="11"/>
      <x:c r="J599" s="11"/>
      <x:c r="K599" s="12" t="str">
        <x:f>IF(COUNTA(A599:J599,L599)=0,"",IF(OR(OR(NOT(ISTEXT(A599)),LEN(TRIM(A599))=0),OR(NOT(ISTEXT(B599)),LEN(TRIM(B599))=0),OR(NOT(ISTEXT(F599)),LEN(TRIM(F599))=0),OR(NOT(ISTEXT(J599)),LEN(TRIM(J599))=0)),"Заповніть код, відділ, підсумок і роль",IF(OR(A599&lt;&gt;TRIM(A599),B599&lt;&gt;TRIM(B599),ISNUMBER(FIND("*",A599)),ISNUMBER(FIND("?",A599)),ISNUMBER(FIND("~",A599)),ISNUMBER(FIND("*",B599)),ISNUMBER(FIND("?",B599)),ISNUMBER(FIND("~",B599))),"Перевірте код і відділ",IF(COUNTIF($A$7:$A$806,"="&amp;A599)&gt;1,"Код повторюється",IF(COUNTIFS('Налаштування'!$I$7:$I$18,"="&amp;B599,'Налаштування'!$J$7:$J$18,"Готово")&lt;&gt;1,"Перевірте відділ",IF(NOT(OR(C599="Тижневий",C599="Місячний")),"Оберіть тип",IF(OR(NOT(ISNUMBER(D599)),NOT(ISNUMBER(E599))),"Вкажіть дати",IF(OR(OR(D599&lt;1,D599&gt;2958465,D599&lt;&gt;INT(D599)),OR(E599&lt;1,E599&gt;2958465,E599&lt;&gt;INT(E599)),D599&gt;E599),"Перевірте дати",IF(OR('Налаштування'!$C$4&lt;&gt;"Готово",E599&lt;DATE('Налаштування'!$B$4,1,1),D599&gt;DATE('Налаштування'!$B$4,12,31)),"Перевірте рік",IF(OR(AND(C599="Тижневий",E599-D599&lt;&gt;6),AND(C599="Місячний",OR(YEAR(D599)&lt;&gt;'Налаштування'!$B$4,DAY(D599)&lt;&gt;1,E599&lt;&gt;DATE(YEAR(D599),MONTH(D599)+1,0)))),"Перевірте період",IF(COUNTIFS($B$7:$B$806,"="&amp;B599,$C$7:$C$806,C599,$D$7:$D$806,"&lt;="&amp;E599,$E$7:$E$806,"&gt;="&amp;D599)&gt;1,"Періоди перетинаються","Поля заповнені")))))))))))</x:f>
      </x:c>
      <x:c r="L599" s="11"/>
    </x:row>
    <x:row r="600" ht="40" customHeight="1">
      <x:c r="A600" s="11"/>
      <x:c r="B600" s="11"/>
      <x:c r="C600" s="11"/>
      <x:c r="D600" s="23"/>
      <x:c r="E600" s="23"/>
      <x:c r="F600" s="11"/>
      <x:c r="G600" s="11"/>
      <x:c r="H600" s="11"/>
      <x:c r="I600" s="11"/>
      <x:c r="J600" s="11"/>
      <x:c r="K600" s="12" t="str">
        <x:f>IF(COUNTA(A600:J600,L600)=0,"",IF(OR(OR(NOT(ISTEXT(A600)),LEN(TRIM(A600))=0),OR(NOT(ISTEXT(B600)),LEN(TRIM(B600))=0),OR(NOT(ISTEXT(F600)),LEN(TRIM(F600))=0),OR(NOT(ISTEXT(J600)),LEN(TRIM(J600))=0)),"Заповніть код, відділ, підсумок і роль",IF(OR(A600&lt;&gt;TRIM(A600),B600&lt;&gt;TRIM(B600),ISNUMBER(FIND("*",A600)),ISNUMBER(FIND("?",A600)),ISNUMBER(FIND("~",A600)),ISNUMBER(FIND("*",B600)),ISNUMBER(FIND("?",B600)),ISNUMBER(FIND("~",B600))),"Перевірте код і відділ",IF(COUNTIF($A$7:$A$806,"="&amp;A600)&gt;1,"Код повторюється",IF(COUNTIFS('Налаштування'!$I$7:$I$18,"="&amp;B600,'Налаштування'!$J$7:$J$18,"Готово")&lt;&gt;1,"Перевірте відділ",IF(NOT(OR(C600="Тижневий",C600="Місячний")),"Оберіть тип",IF(OR(NOT(ISNUMBER(D600)),NOT(ISNUMBER(E600))),"Вкажіть дати",IF(OR(OR(D600&lt;1,D600&gt;2958465,D600&lt;&gt;INT(D600)),OR(E600&lt;1,E600&gt;2958465,E600&lt;&gt;INT(E600)),D600&gt;E600),"Перевірте дати",IF(OR('Налаштування'!$C$4&lt;&gt;"Готово",E600&lt;DATE('Налаштування'!$B$4,1,1),D600&gt;DATE('Налаштування'!$B$4,12,31)),"Перевірте рік",IF(OR(AND(C600="Тижневий",E600-D600&lt;&gt;6),AND(C600="Місячний",OR(YEAR(D600)&lt;&gt;'Налаштування'!$B$4,DAY(D600)&lt;&gt;1,E600&lt;&gt;DATE(YEAR(D600),MONTH(D600)+1,0)))),"Перевірте період",IF(COUNTIFS($B$7:$B$806,"="&amp;B600,$C$7:$C$806,C600,$D$7:$D$806,"&lt;="&amp;E600,$E$7:$E$806,"&gt;="&amp;D600)&gt;1,"Періоди перетинаються","Поля заповнені")))))))))))</x:f>
      </x:c>
      <x:c r="L600" s="11"/>
    </x:row>
    <x:row r="601" ht="40" customHeight="1">
      <x:c r="A601" s="11"/>
      <x:c r="B601" s="11"/>
      <x:c r="C601" s="11"/>
      <x:c r="D601" s="23"/>
      <x:c r="E601" s="23"/>
      <x:c r="F601" s="11"/>
      <x:c r="G601" s="11"/>
      <x:c r="H601" s="11"/>
      <x:c r="I601" s="11"/>
      <x:c r="J601" s="11"/>
      <x:c r="K601" s="12" t="str">
        <x:f>IF(COUNTA(A601:J601,L601)=0,"",IF(OR(OR(NOT(ISTEXT(A601)),LEN(TRIM(A601))=0),OR(NOT(ISTEXT(B601)),LEN(TRIM(B601))=0),OR(NOT(ISTEXT(F601)),LEN(TRIM(F601))=0),OR(NOT(ISTEXT(J601)),LEN(TRIM(J601))=0)),"Заповніть код, відділ, підсумок і роль",IF(OR(A601&lt;&gt;TRIM(A601),B601&lt;&gt;TRIM(B601),ISNUMBER(FIND("*",A601)),ISNUMBER(FIND("?",A601)),ISNUMBER(FIND("~",A601)),ISNUMBER(FIND("*",B601)),ISNUMBER(FIND("?",B601)),ISNUMBER(FIND("~",B601))),"Перевірте код і відділ",IF(COUNTIF($A$7:$A$806,"="&amp;A601)&gt;1,"Код повторюється",IF(COUNTIFS('Налаштування'!$I$7:$I$18,"="&amp;B601,'Налаштування'!$J$7:$J$18,"Готово")&lt;&gt;1,"Перевірте відділ",IF(NOT(OR(C601="Тижневий",C601="Місячний")),"Оберіть тип",IF(OR(NOT(ISNUMBER(D601)),NOT(ISNUMBER(E601))),"Вкажіть дати",IF(OR(OR(D601&lt;1,D601&gt;2958465,D601&lt;&gt;INT(D601)),OR(E601&lt;1,E601&gt;2958465,E601&lt;&gt;INT(E601)),D601&gt;E601),"Перевірте дати",IF(OR('Налаштування'!$C$4&lt;&gt;"Готово",E601&lt;DATE('Налаштування'!$B$4,1,1),D601&gt;DATE('Налаштування'!$B$4,12,31)),"Перевірте рік",IF(OR(AND(C601="Тижневий",E601-D601&lt;&gt;6),AND(C601="Місячний",OR(YEAR(D601)&lt;&gt;'Налаштування'!$B$4,DAY(D601)&lt;&gt;1,E601&lt;&gt;DATE(YEAR(D601),MONTH(D601)+1,0)))),"Перевірте період",IF(COUNTIFS($B$7:$B$806,"="&amp;B601,$C$7:$C$806,C601,$D$7:$D$806,"&lt;="&amp;E601,$E$7:$E$806,"&gt;="&amp;D601)&gt;1,"Періоди перетинаються","Поля заповнені")))))))))))</x:f>
      </x:c>
      <x:c r="L601" s="11"/>
    </x:row>
    <x:row r="602" ht="40" customHeight="1">
      <x:c r="A602" s="11"/>
      <x:c r="B602" s="11"/>
      <x:c r="C602" s="11"/>
      <x:c r="D602" s="23"/>
      <x:c r="E602" s="23"/>
      <x:c r="F602" s="11"/>
      <x:c r="G602" s="11"/>
      <x:c r="H602" s="11"/>
      <x:c r="I602" s="11"/>
      <x:c r="J602" s="11"/>
      <x:c r="K602" s="12" t="str">
        <x:f>IF(COUNTA(A602:J602,L602)=0,"",IF(OR(OR(NOT(ISTEXT(A602)),LEN(TRIM(A602))=0),OR(NOT(ISTEXT(B602)),LEN(TRIM(B602))=0),OR(NOT(ISTEXT(F602)),LEN(TRIM(F602))=0),OR(NOT(ISTEXT(J602)),LEN(TRIM(J602))=0)),"Заповніть код, відділ, підсумок і роль",IF(OR(A602&lt;&gt;TRIM(A602),B602&lt;&gt;TRIM(B602),ISNUMBER(FIND("*",A602)),ISNUMBER(FIND("?",A602)),ISNUMBER(FIND("~",A602)),ISNUMBER(FIND("*",B602)),ISNUMBER(FIND("?",B602)),ISNUMBER(FIND("~",B602))),"Перевірте код і відділ",IF(COUNTIF($A$7:$A$806,"="&amp;A602)&gt;1,"Код повторюється",IF(COUNTIFS('Налаштування'!$I$7:$I$18,"="&amp;B602,'Налаштування'!$J$7:$J$18,"Готово")&lt;&gt;1,"Перевірте відділ",IF(NOT(OR(C602="Тижневий",C602="Місячний")),"Оберіть тип",IF(OR(NOT(ISNUMBER(D602)),NOT(ISNUMBER(E602))),"Вкажіть дати",IF(OR(OR(D602&lt;1,D602&gt;2958465,D602&lt;&gt;INT(D602)),OR(E602&lt;1,E602&gt;2958465,E602&lt;&gt;INT(E602)),D602&gt;E602),"Перевірте дати",IF(OR('Налаштування'!$C$4&lt;&gt;"Готово",E602&lt;DATE('Налаштування'!$B$4,1,1),D602&gt;DATE('Налаштування'!$B$4,12,31)),"Перевірте рік",IF(OR(AND(C602="Тижневий",E602-D602&lt;&gt;6),AND(C602="Місячний",OR(YEAR(D602)&lt;&gt;'Налаштування'!$B$4,DAY(D602)&lt;&gt;1,E602&lt;&gt;DATE(YEAR(D602),MONTH(D602)+1,0)))),"Перевірте період",IF(COUNTIFS($B$7:$B$806,"="&amp;B602,$C$7:$C$806,C602,$D$7:$D$806,"&lt;="&amp;E602,$E$7:$E$806,"&gt;="&amp;D602)&gt;1,"Періоди перетинаються","Поля заповнені")))))))))))</x:f>
      </x:c>
      <x:c r="L602" s="11"/>
    </x:row>
    <x:row r="603" ht="40" customHeight="1">
      <x:c r="A603" s="11"/>
      <x:c r="B603" s="11"/>
      <x:c r="C603" s="11"/>
      <x:c r="D603" s="23"/>
      <x:c r="E603" s="23"/>
      <x:c r="F603" s="11"/>
      <x:c r="G603" s="11"/>
      <x:c r="H603" s="11"/>
      <x:c r="I603" s="11"/>
      <x:c r="J603" s="11"/>
      <x:c r="K603" s="12" t="str">
        <x:f>IF(COUNTA(A603:J603,L603)=0,"",IF(OR(OR(NOT(ISTEXT(A603)),LEN(TRIM(A603))=0),OR(NOT(ISTEXT(B603)),LEN(TRIM(B603))=0),OR(NOT(ISTEXT(F603)),LEN(TRIM(F603))=0),OR(NOT(ISTEXT(J603)),LEN(TRIM(J603))=0)),"Заповніть код, відділ, підсумок і роль",IF(OR(A603&lt;&gt;TRIM(A603),B603&lt;&gt;TRIM(B603),ISNUMBER(FIND("*",A603)),ISNUMBER(FIND("?",A603)),ISNUMBER(FIND("~",A603)),ISNUMBER(FIND("*",B603)),ISNUMBER(FIND("?",B603)),ISNUMBER(FIND("~",B603))),"Перевірте код і відділ",IF(COUNTIF($A$7:$A$806,"="&amp;A603)&gt;1,"Код повторюється",IF(COUNTIFS('Налаштування'!$I$7:$I$18,"="&amp;B603,'Налаштування'!$J$7:$J$18,"Готово")&lt;&gt;1,"Перевірте відділ",IF(NOT(OR(C603="Тижневий",C603="Місячний")),"Оберіть тип",IF(OR(NOT(ISNUMBER(D603)),NOT(ISNUMBER(E603))),"Вкажіть дати",IF(OR(OR(D603&lt;1,D603&gt;2958465,D603&lt;&gt;INT(D603)),OR(E603&lt;1,E603&gt;2958465,E603&lt;&gt;INT(E603)),D603&gt;E603),"Перевірте дати",IF(OR('Налаштування'!$C$4&lt;&gt;"Готово",E603&lt;DATE('Налаштування'!$B$4,1,1),D603&gt;DATE('Налаштування'!$B$4,12,31)),"Перевірте рік",IF(OR(AND(C603="Тижневий",E603-D603&lt;&gt;6),AND(C603="Місячний",OR(YEAR(D603)&lt;&gt;'Налаштування'!$B$4,DAY(D603)&lt;&gt;1,E603&lt;&gt;DATE(YEAR(D603),MONTH(D603)+1,0)))),"Перевірте період",IF(COUNTIFS($B$7:$B$806,"="&amp;B603,$C$7:$C$806,C603,$D$7:$D$806,"&lt;="&amp;E603,$E$7:$E$806,"&gt;="&amp;D603)&gt;1,"Періоди перетинаються","Поля заповнені")))))))))))</x:f>
      </x:c>
      <x:c r="L603" s="11"/>
    </x:row>
    <x:row r="604" ht="40" customHeight="1">
      <x:c r="A604" s="11"/>
      <x:c r="B604" s="11"/>
      <x:c r="C604" s="11"/>
      <x:c r="D604" s="23"/>
      <x:c r="E604" s="23"/>
      <x:c r="F604" s="11"/>
      <x:c r="G604" s="11"/>
      <x:c r="H604" s="11"/>
      <x:c r="I604" s="11"/>
      <x:c r="J604" s="11"/>
      <x:c r="K604" s="12" t="str">
        <x:f>IF(COUNTA(A604:J604,L604)=0,"",IF(OR(OR(NOT(ISTEXT(A604)),LEN(TRIM(A604))=0),OR(NOT(ISTEXT(B604)),LEN(TRIM(B604))=0),OR(NOT(ISTEXT(F604)),LEN(TRIM(F604))=0),OR(NOT(ISTEXT(J604)),LEN(TRIM(J604))=0)),"Заповніть код, відділ, підсумок і роль",IF(OR(A604&lt;&gt;TRIM(A604),B604&lt;&gt;TRIM(B604),ISNUMBER(FIND("*",A604)),ISNUMBER(FIND("?",A604)),ISNUMBER(FIND("~",A604)),ISNUMBER(FIND("*",B604)),ISNUMBER(FIND("?",B604)),ISNUMBER(FIND("~",B604))),"Перевірте код і відділ",IF(COUNTIF($A$7:$A$806,"="&amp;A604)&gt;1,"Код повторюється",IF(COUNTIFS('Налаштування'!$I$7:$I$18,"="&amp;B604,'Налаштування'!$J$7:$J$18,"Готово")&lt;&gt;1,"Перевірте відділ",IF(NOT(OR(C604="Тижневий",C604="Місячний")),"Оберіть тип",IF(OR(NOT(ISNUMBER(D604)),NOT(ISNUMBER(E604))),"Вкажіть дати",IF(OR(OR(D604&lt;1,D604&gt;2958465,D604&lt;&gt;INT(D604)),OR(E604&lt;1,E604&gt;2958465,E604&lt;&gt;INT(E604)),D604&gt;E604),"Перевірте дати",IF(OR('Налаштування'!$C$4&lt;&gt;"Готово",E604&lt;DATE('Налаштування'!$B$4,1,1),D604&gt;DATE('Налаштування'!$B$4,12,31)),"Перевірте рік",IF(OR(AND(C604="Тижневий",E604-D604&lt;&gt;6),AND(C604="Місячний",OR(YEAR(D604)&lt;&gt;'Налаштування'!$B$4,DAY(D604)&lt;&gt;1,E604&lt;&gt;DATE(YEAR(D604),MONTH(D604)+1,0)))),"Перевірте період",IF(COUNTIFS($B$7:$B$806,"="&amp;B604,$C$7:$C$806,C604,$D$7:$D$806,"&lt;="&amp;E604,$E$7:$E$806,"&gt;="&amp;D604)&gt;1,"Періоди перетинаються","Поля заповнені")))))))))))</x:f>
      </x:c>
      <x:c r="L604" s="11"/>
    </x:row>
    <x:row r="605" ht="40" customHeight="1">
      <x:c r="A605" s="11"/>
      <x:c r="B605" s="11"/>
      <x:c r="C605" s="11"/>
      <x:c r="D605" s="23"/>
      <x:c r="E605" s="23"/>
      <x:c r="F605" s="11"/>
      <x:c r="G605" s="11"/>
      <x:c r="H605" s="11"/>
      <x:c r="I605" s="11"/>
      <x:c r="J605" s="11"/>
      <x:c r="K605" s="12" t="str">
        <x:f>IF(COUNTA(A605:J605,L605)=0,"",IF(OR(OR(NOT(ISTEXT(A605)),LEN(TRIM(A605))=0),OR(NOT(ISTEXT(B605)),LEN(TRIM(B605))=0),OR(NOT(ISTEXT(F605)),LEN(TRIM(F605))=0),OR(NOT(ISTEXT(J605)),LEN(TRIM(J605))=0)),"Заповніть код, відділ, підсумок і роль",IF(OR(A605&lt;&gt;TRIM(A605),B605&lt;&gt;TRIM(B605),ISNUMBER(FIND("*",A605)),ISNUMBER(FIND("?",A605)),ISNUMBER(FIND("~",A605)),ISNUMBER(FIND("*",B605)),ISNUMBER(FIND("?",B605)),ISNUMBER(FIND("~",B605))),"Перевірте код і відділ",IF(COUNTIF($A$7:$A$806,"="&amp;A605)&gt;1,"Код повторюється",IF(COUNTIFS('Налаштування'!$I$7:$I$18,"="&amp;B605,'Налаштування'!$J$7:$J$18,"Готово")&lt;&gt;1,"Перевірте відділ",IF(NOT(OR(C605="Тижневий",C605="Місячний")),"Оберіть тип",IF(OR(NOT(ISNUMBER(D605)),NOT(ISNUMBER(E605))),"Вкажіть дати",IF(OR(OR(D605&lt;1,D605&gt;2958465,D605&lt;&gt;INT(D605)),OR(E605&lt;1,E605&gt;2958465,E605&lt;&gt;INT(E605)),D605&gt;E605),"Перевірте дати",IF(OR('Налаштування'!$C$4&lt;&gt;"Готово",E605&lt;DATE('Налаштування'!$B$4,1,1),D605&gt;DATE('Налаштування'!$B$4,12,31)),"Перевірте рік",IF(OR(AND(C605="Тижневий",E605-D605&lt;&gt;6),AND(C605="Місячний",OR(YEAR(D605)&lt;&gt;'Налаштування'!$B$4,DAY(D605)&lt;&gt;1,E605&lt;&gt;DATE(YEAR(D605),MONTH(D605)+1,0)))),"Перевірте період",IF(COUNTIFS($B$7:$B$806,"="&amp;B605,$C$7:$C$806,C605,$D$7:$D$806,"&lt;="&amp;E605,$E$7:$E$806,"&gt;="&amp;D605)&gt;1,"Періоди перетинаються","Поля заповнені")))))))))))</x:f>
      </x:c>
      <x:c r="L605" s="11"/>
    </x:row>
    <x:row r="606" ht="40" customHeight="1">
      <x:c r="A606" s="11"/>
      <x:c r="B606" s="11"/>
      <x:c r="C606" s="11"/>
      <x:c r="D606" s="23"/>
      <x:c r="E606" s="23"/>
      <x:c r="F606" s="11"/>
      <x:c r="G606" s="11"/>
      <x:c r="H606" s="11"/>
      <x:c r="I606" s="11"/>
      <x:c r="J606" s="11"/>
      <x:c r="K606" s="12" t="str">
        <x:f>IF(COUNTA(A606:J606,L606)=0,"",IF(OR(OR(NOT(ISTEXT(A606)),LEN(TRIM(A606))=0),OR(NOT(ISTEXT(B606)),LEN(TRIM(B606))=0),OR(NOT(ISTEXT(F606)),LEN(TRIM(F606))=0),OR(NOT(ISTEXT(J606)),LEN(TRIM(J606))=0)),"Заповніть код, відділ, підсумок і роль",IF(OR(A606&lt;&gt;TRIM(A606),B606&lt;&gt;TRIM(B606),ISNUMBER(FIND("*",A606)),ISNUMBER(FIND("?",A606)),ISNUMBER(FIND("~",A606)),ISNUMBER(FIND("*",B606)),ISNUMBER(FIND("?",B606)),ISNUMBER(FIND("~",B606))),"Перевірте код і відділ",IF(COUNTIF($A$7:$A$806,"="&amp;A606)&gt;1,"Код повторюється",IF(COUNTIFS('Налаштування'!$I$7:$I$18,"="&amp;B606,'Налаштування'!$J$7:$J$18,"Готово")&lt;&gt;1,"Перевірте відділ",IF(NOT(OR(C606="Тижневий",C606="Місячний")),"Оберіть тип",IF(OR(NOT(ISNUMBER(D606)),NOT(ISNUMBER(E606))),"Вкажіть дати",IF(OR(OR(D606&lt;1,D606&gt;2958465,D606&lt;&gt;INT(D606)),OR(E606&lt;1,E606&gt;2958465,E606&lt;&gt;INT(E606)),D606&gt;E606),"Перевірте дати",IF(OR('Налаштування'!$C$4&lt;&gt;"Готово",E606&lt;DATE('Налаштування'!$B$4,1,1),D606&gt;DATE('Налаштування'!$B$4,12,31)),"Перевірте рік",IF(OR(AND(C606="Тижневий",E606-D606&lt;&gt;6),AND(C606="Місячний",OR(YEAR(D606)&lt;&gt;'Налаштування'!$B$4,DAY(D606)&lt;&gt;1,E606&lt;&gt;DATE(YEAR(D606),MONTH(D606)+1,0)))),"Перевірте період",IF(COUNTIFS($B$7:$B$806,"="&amp;B606,$C$7:$C$806,C606,$D$7:$D$806,"&lt;="&amp;E606,$E$7:$E$806,"&gt;="&amp;D606)&gt;1,"Періоди перетинаються","Поля заповнені")))))))))))</x:f>
      </x:c>
      <x:c r="L606" s="11"/>
    </x:row>
    <x:row r="607" ht="40" customHeight="1">
      <x:c r="A607" s="11"/>
      <x:c r="B607" s="11"/>
      <x:c r="C607" s="11"/>
      <x:c r="D607" s="23"/>
      <x:c r="E607" s="23"/>
      <x:c r="F607" s="11"/>
      <x:c r="G607" s="11"/>
      <x:c r="H607" s="11"/>
      <x:c r="I607" s="11"/>
      <x:c r="J607" s="11"/>
      <x:c r="K607" s="12" t="str">
        <x:f>IF(COUNTA(A607:J607,L607)=0,"",IF(OR(OR(NOT(ISTEXT(A607)),LEN(TRIM(A607))=0),OR(NOT(ISTEXT(B607)),LEN(TRIM(B607))=0),OR(NOT(ISTEXT(F607)),LEN(TRIM(F607))=0),OR(NOT(ISTEXT(J607)),LEN(TRIM(J607))=0)),"Заповніть код, відділ, підсумок і роль",IF(OR(A607&lt;&gt;TRIM(A607),B607&lt;&gt;TRIM(B607),ISNUMBER(FIND("*",A607)),ISNUMBER(FIND("?",A607)),ISNUMBER(FIND("~",A607)),ISNUMBER(FIND("*",B607)),ISNUMBER(FIND("?",B607)),ISNUMBER(FIND("~",B607))),"Перевірте код і відділ",IF(COUNTIF($A$7:$A$806,"="&amp;A607)&gt;1,"Код повторюється",IF(COUNTIFS('Налаштування'!$I$7:$I$18,"="&amp;B607,'Налаштування'!$J$7:$J$18,"Готово")&lt;&gt;1,"Перевірте відділ",IF(NOT(OR(C607="Тижневий",C607="Місячний")),"Оберіть тип",IF(OR(NOT(ISNUMBER(D607)),NOT(ISNUMBER(E607))),"Вкажіть дати",IF(OR(OR(D607&lt;1,D607&gt;2958465,D607&lt;&gt;INT(D607)),OR(E607&lt;1,E607&gt;2958465,E607&lt;&gt;INT(E607)),D607&gt;E607),"Перевірте дати",IF(OR('Налаштування'!$C$4&lt;&gt;"Готово",E607&lt;DATE('Налаштування'!$B$4,1,1),D607&gt;DATE('Налаштування'!$B$4,12,31)),"Перевірте рік",IF(OR(AND(C607="Тижневий",E607-D607&lt;&gt;6),AND(C607="Місячний",OR(YEAR(D607)&lt;&gt;'Налаштування'!$B$4,DAY(D607)&lt;&gt;1,E607&lt;&gt;DATE(YEAR(D607),MONTH(D607)+1,0)))),"Перевірте період",IF(COUNTIFS($B$7:$B$806,"="&amp;B607,$C$7:$C$806,C607,$D$7:$D$806,"&lt;="&amp;E607,$E$7:$E$806,"&gt;="&amp;D607)&gt;1,"Періоди перетинаються","Поля заповнені")))))))))))</x:f>
      </x:c>
      <x:c r="L607" s="11"/>
    </x:row>
    <x:row r="608" ht="40" customHeight="1">
      <x:c r="A608" s="11"/>
      <x:c r="B608" s="11"/>
      <x:c r="C608" s="11"/>
      <x:c r="D608" s="23"/>
      <x:c r="E608" s="23"/>
      <x:c r="F608" s="11"/>
      <x:c r="G608" s="11"/>
      <x:c r="H608" s="11"/>
      <x:c r="I608" s="11"/>
      <x:c r="J608" s="11"/>
      <x:c r="K608" s="12" t="str">
        <x:f>IF(COUNTA(A608:J608,L608)=0,"",IF(OR(OR(NOT(ISTEXT(A608)),LEN(TRIM(A608))=0),OR(NOT(ISTEXT(B608)),LEN(TRIM(B608))=0),OR(NOT(ISTEXT(F608)),LEN(TRIM(F608))=0),OR(NOT(ISTEXT(J608)),LEN(TRIM(J608))=0)),"Заповніть код, відділ, підсумок і роль",IF(OR(A608&lt;&gt;TRIM(A608),B608&lt;&gt;TRIM(B608),ISNUMBER(FIND("*",A608)),ISNUMBER(FIND("?",A608)),ISNUMBER(FIND("~",A608)),ISNUMBER(FIND("*",B608)),ISNUMBER(FIND("?",B608)),ISNUMBER(FIND("~",B608))),"Перевірте код і відділ",IF(COUNTIF($A$7:$A$806,"="&amp;A608)&gt;1,"Код повторюється",IF(COUNTIFS('Налаштування'!$I$7:$I$18,"="&amp;B608,'Налаштування'!$J$7:$J$18,"Готово")&lt;&gt;1,"Перевірте відділ",IF(NOT(OR(C608="Тижневий",C608="Місячний")),"Оберіть тип",IF(OR(NOT(ISNUMBER(D608)),NOT(ISNUMBER(E608))),"Вкажіть дати",IF(OR(OR(D608&lt;1,D608&gt;2958465,D608&lt;&gt;INT(D608)),OR(E608&lt;1,E608&gt;2958465,E608&lt;&gt;INT(E608)),D608&gt;E608),"Перевірте дати",IF(OR('Налаштування'!$C$4&lt;&gt;"Готово",E608&lt;DATE('Налаштування'!$B$4,1,1),D608&gt;DATE('Налаштування'!$B$4,12,31)),"Перевірте рік",IF(OR(AND(C608="Тижневий",E608-D608&lt;&gt;6),AND(C608="Місячний",OR(YEAR(D608)&lt;&gt;'Налаштування'!$B$4,DAY(D608)&lt;&gt;1,E608&lt;&gt;DATE(YEAR(D608),MONTH(D608)+1,0)))),"Перевірте період",IF(COUNTIFS($B$7:$B$806,"="&amp;B608,$C$7:$C$806,C608,$D$7:$D$806,"&lt;="&amp;E608,$E$7:$E$806,"&gt;="&amp;D608)&gt;1,"Періоди перетинаються","Поля заповнені")))))))))))</x:f>
      </x:c>
      <x:c r="L608" s="11"/>
    </x:row>
    <x:row r="609" ht="40" customHeight="1">
      <x:c r="A609" s="11"/>
      <x:c r="B609" s="11"/>
      <x:c r="C609" s="11"/>
      <x:c r="D609" s="23"/>
      <x:c r="E609" s="23"/>
      <x:c r="F609" s="11"/>
      <x:c r="G609" s="11"/>
      <x:c r="H609" s="11"/>
      <x:c r="I609" s="11"/>
      <x:c r="J609" s="11"/>
      <x:c r="K609" s="12" t="str">
        <x:f>IF(COUNTA(A609:J609,L609)=0,"",IF(OR(OR(NOT(ISTEXT(A609)),LEN(TRIM(A609))=0),OR(NOT(ISTEXT(B609)),LEN(TRIM(B609))=0),OR(NOT(ISTEXT(F609)),LEN(TRIM(F609))=0),OR(NOT(ISTEXT(J609)),LEN(TRIM(J609))=0)),"Заповніть код, відділ, підсумок і роль",IF(OR(A609&lt;&gt;TRIM(A609),B609&lt;&gt;TRIM(B609),ISNUMBER(FIND("*",A609)),ISNUMBER(FIND("?",A609)),ISNUMBER(FIND("~",A609)),ISNUMBER(FIND("*",B609)),ISNUMBER(FIND("?",B609)),ISNUMBER(FIND("~",B609))),"Перевірте код і відділ",IF(COUNTIF($A$7:$A$806,"="&amp;A609)&gt;1,"Код повторюється",IF(COUNTIFS('Налаштування'!$I$7:$I$18,"="&amp;B609,'Налаштування'!$J$7:$J$18,"Готово")&lt;&gt;1,"Перевірте відділ",IF(NOT(OR(C609="Тижневий",C609="Місячний")),"Оберіть тип",IF(OR(NOT(ISNUMBER(D609)),NOT(ISNUMBER(E609))),"Вкажіть дати",IF(OR(OR(D609&lt;1,D609&gt;2958465,D609&lt;&gt;INT(D609)),OR(E609&lt;1,E609&gt;2958465,E609&lt;&gt;INT(E609)),D609&gt;E609),"Перевірте дати",IF(OR('Налаштування'!$C$4&lt;&gt;"Готово",E609&lt;DATE('Налаштування'!$B$4,1,1),D609&gt;DATE('Налаштування'!$B$4,12,31)),"Перевірте рік",IF(OR(AND(C609="Тижневий",E609-D609&lt;&gt;6),AND(C609="Місячний",OR(YEAR(D609)&lt;&gt;'Налаштування'!$B$4,DAY(D609)&lt;&gt;1,E609&lt;&gt;DATE(YEAR(D609),MONTH(D609)+1,0)))),"Перевірте період",IF(COUNTIFS($B$7:$B$806,"="&amp;B609,$C$7:$C$806,C609,$D$7:$D$806,"&lt;="&amp;E609,$E$7:$E$806,"&gt;="&amp;D609)&gt;1,"Періоди перетинаються","Поля заповнені")))))))))))</x:f>
      </x:c>
      <x:c r="L609" s="11"/>
    </x:row>
    <x:row r="610" ht="40" customHeight="1">
      <x:c r="A610" s="11"/>
      <x:c r="B610" s="11"/>
      <x:c r="C610" s="11"/>
      <x:c r="D610" s="23"/>
      <x:c r="E610" s="23"/>
      <x:c r="F610" s="11"/>
      <x:c r="G610" s="11"/>
      <x:c r="H610" s="11"/>
      <x:c r="I610" s="11"/>
      <x:c r="J610" s="11"/>
      <x:c r="K610" s="12" t="str">
        <x:f>IF(COUNTA(A610:J610,L610)=0,"",IF(OR(OR(NOT(ISTEXT(A610)),LEN(TRIM(A610))=0),OR(NOT(ISTEXT(B610)),LEN(TRIM(B610))=0),OR(NOT(ISTEXT(F610)),LEN(TRIM(F610))=0),OR(NOT(ISTEXT(J610)),LEN(TRIM(J610))=0)),"Заповніть код, відділ, підсумок і роль",IF(OR(A610&lt;&gt;TRIM(A610),B610&lt;&gt;TRIM(B610),ISNUMBER(FIND("*",A610)),ISNUMBER(FIND("?",A610)),ISNUMBER(FIND("~",A610)),ISNUMBER(FIND("*",B610)),ISNUMBER(FIND("?",B610)),ISNUMBER(FIND("~",B610))),"Перевірте код і відділ",IF(COUNTIF($A$7:$A$806,"="&amp;A610)&gt;1,"Код повторюється",IF(COUNTIFS('Налаштування'!$I$7:$I$18,"="&amp;B610,'Налаштування'!$J$7:$J$18,"Готово")&lt;&gt;1,"Перевірте відділ",IF(NOT(OR(C610="Тижневий",C610="Місячний")),"Оберіть тип",IF(OR(NOT(ISNUMBER(D610)),NOT(ISNUMBER(E610))),"Вкажіть дати",IF(OR(OR(D610&lt;1,D610&gt;2958465,D610&lt;&gt;INT(D610)),OR(E610&lt;1,E610&gt;2958465,E610&lt;&gt;INT(E610)),D610&gt;E610),"Перевірте дати",IF(OR('Налаштування'!$C$4&lt;&gt;"Готово",E610&lt;DATE('Налаштування'!$B$4,1,1),D610&gt;DATE('Налаштування'!$B$4,12,31)),"Перевірте рік",IF(OR(AND(C610="Тижневий",E610-D610&lt;&gt;6),AND(C610="Місячний",OR(YEAR(D610)&lt;&gt;'Налаштування'!$B$4,DAY(D610)&lt;&gt;1,E610&lt;&gt;DATE(YEAR(D610),MONTH(D610)+1,0)))),"Перевірте період",IF(COUNTIFS($B$7:$B$806,"="&amp;B610,$C$7:$C$806,C610,$D$7:$D$806,"&lt;="&amp;E610,$E$7:$E$806,"&gt;="&amp;D610)&gt;1,"Періоди перетинаються","Поля заповнені")))))))))))</x:f>
      </x:c>
      <x:c r="L610" s="11"/>
    </x:row>
    <x:row r="611" ht="40" customHeight="1">
      <x:c r="A611" s="11"/>
      <x:c r="B611" s="11"/>
      <x:c r="C611" s="11"/>
      <x:c r="D611" s="23"/>
      <x:c r="E611" s="23"/>
      <x:c r="F611" s="11"/>
      <x:c r="G611" s="11"/>
      <x:c r="H611" s="11"/>
      <x:c r="I611" s="11"/>
      <x:c r="J611" s="11"/>
      <x:c r="K611" s="12" t="str">
        <x:f>IF(COUNTA(A611:J611,L611)=0,"",IF(OR(OR(NOT(ISTEXT(A611)),LEN(TRIM(A611))=0),OR(NOT(ISTEXT(B611)),LEN(TRIM(B611))=0),OR(NOT(ISTEXT(F611)),LEN(TRIM(F611))=0),OR(NOT(ISTEXT(J611)),LEN(TRIM(J611))=0)),"Заповніть код, відділ, підсумок і роль",IF(OR(A611&lt;&gt;TRIM(A611),B611&lt;&gt;TRIM(B611),ISNUMBER(FIND("*",A611)),ISNUMBER(FIND("?",A611)),ISNUMBER(FIND("~",A611)),ISNUMBER(FIND("*",B611)),ISNUMBER(FIND("?",B611)),ISNUMBER(FIND("~",B611))),"Перевірте код і відділ",IF(COUNTIF($A$7:$A$806,"="&amp;A611)&gt;1,"Код повторюється",IF(COUNTIFS('Налаштування'!$I$7:$I$18,"="&amp;B611,'Налаштування'!$J$7:$J$18,"Готово")&lt;&gt;1,"Перевірте відділ",IF(NOT(OR(C611="Тижневий",C611="Місячний")),"Оберіть тип",IF(OR(NOT(ISNUMBER(D611)),NOT(ISNUMBER(E611))),"Вкажіть дати",IF(OR(OR(D611&lt;1,D611&gt;2958465,D611&lt;&gt;INT(D611)),OR(E611&lt;1,E611&gt;2958465,E611&lt;&gt;INT(E611)),D611&gt;E611),"Перевірте дати",IF(OR('Налаштування'!$C$4&lt;&gt;"Готово",E611&lt;DATE('Налаштування'!$B$4,1,1),D611&gt;DATE('Налаштування'!$B$4,12,31)),"Перевірте рік",IF(OR(AND(C611="Тижневий",E611-D611&lt;&gt;6),AND(C611="Місячний",OR(YEAR(D611)&lt;&gt;'Налаштування'!$B$4,DAY(D611)&lt;&gt;1,E611&lt;&gt;DATE(YEAR(D611),MONTH(D611)+1,0)))),"Перевірте період",IF(COUNTIFS($B$7:$B$806,"="&amp;B611,$C$7:$C$806,C611,$D$7:$D$806,"&lt;="&amp;E611,$E$7:$E$806,"&gt;="&amp;D611)&gt;1,"Періоди перетинаються","Поля заповнені")))))))))))</x:f>
      </x:c>
      <x:c r="L611" s="11"/>
    </x:row>
    <x:row r="612" ht="40" customHeight="1">
      <x:c r="A612" s="11"/>
      <x:c r="B612" s="11"/>
      <x:c r="C612" s="11"/>
      <x:c r="D612" s="23"/>
      <x:c r="E612" s="23"/>
      <x:c r="F612" s="11"/>
      <x:c r="G612" s="11"/>
      <x:c r="H612" s="11"/>
      <x:c r="I612" s="11"/>
      <x:c r="J612" s="11"/>
      <x:c r="K612" s="12" t="str">
        <x:f>IF(COUNTA(A612:J612,L612)=0,"",IF(OR(OR(NOT(ISTEXT(A612)),LEN(TRIM(A612))=0),OR(NOT(ISTEXT(B612)),LEN(TRIM(B612))=0),OR(NOT(ISTEXT(F612)),LEN(TRIM(F612))=0),OR(NOT(ISTEXT(J612)),LEN(TRIM(J612))=0)),"Заповніть код, відділ, підсумок і роль",IF(OR(A612&lt;&gt;TRIM(A612),B612&lt;&gt;TRIM(B612),ISNUMBER(FIND("*",A612)),ISNUMBER(FIND("?",A612)),ISNUMBER(FIND("~",A612)),ISNUMBER(FIND("*",B612)),ISNUMBER(FIND("?",B612)),ISNUMBER(FIND("~",B612))),"Перевірте код і відділ",IF(COUNTIF($A$7:$A$806,"="&amp;A612)&gt;1,"Код повторюється",IF(COUNTIFS('Налаштування'!$I$7:$I$18,"="&amp;B612,'Налаштування'!$J$7:$J$18,"Готово")&lt;&gt;1,"Перевірте відділ",IF(NOT(OR(C612="Тижневий",C612="Місячний")),"Оберіть тип",IF(OR(NOT(ISNUMBER(D612)),NOT(ISNUMBER(E612))),"Вкажіть дати",IF(OR(OR(D612&lt;1,D612&gt;2958465,D612&lt;&gt;INT(D612)),OR(E612&lt;1,E612&gt;2958465,E612&lt;&gt;INT(E612)),D612&gt;E612),"Перевірте дати",IF(OR('Налаштування'!$C$4&lt;&gt;"Готово",E612&lt;DATE('Налаштування'!$B$4,1,1),D612&gt;DATE('Налаштування'!$B$4,12,31)),"Перевірте рік",IF(OR(AND(C612="Тижневий",E612-D612&lt;&gt;6),AND(C612="Місячний",OR(YEAR(D612)&lt;&gt;'Налаштування'!$B$4,DAY(D612)&lt;&gt;1,E612&lt;&gt;DATE(YEAR(D612),MONTH(D612)+1,0)))),"Перевірте період",IF(COUNTIFS($B$7:$B$806,"="&amp;B612,$C$7:$C$806,C612,$D$7:$D$806,"&lt;="&amp;E612,$E$7:$E$806,"&gt;="&amp;D612)&gt;1,"Періоди перетинаються","Поля заповнені")))))))))))</x:f>
      </x:c>
      <x:c r="L612" s="11"/>
    </x:row>
    <x:row r="613" ht="40" customHeight="1">
      <x:c r="A613" s="11"/>
      <x:c r="B613" s="11"/>
      <x:c r="C613" s="11"/>
      <x:c r="D613" s="23"/>
      <x:c r="E613" s="23"/>
      <x:c r="F613" s="11"/>
      <x:c r="G613" s="11"/>
      <x:c r="H613" s="11"/>
      <x:c r="I613" s="11"/>
      <x:c r="J613" s="11"/>
      <x:c r="K613" s="12" t="str">
        <x:f>IF(COUNTA(A613:J613,L613)=0,"",IF(OR(OR(NOT(ISTEXT(A613)),LEN(TRIM(A613))=0),OR(NOT(ISTEXT(B613)),LEN(TRIM(B613))=0),OR(NOT(ISTEXT(F613)),LEN(TRIM(F613))=0),OR(NOT(ISTEXT(J613)),LEN(TRIM(J613))=0)),"Заповніть код, відділ, підсумок і роль",IF(OR(A613&lt;&gt;TRIM(A613),B613&lt;&gt;TRIM(B613),ISNUMBER(FIND("*",A613)),ISNUMBER(FIND("?",A613)),ISNUMBER(FIND("~",A613)),ISNUMBER(FIND("*",B613)),ISNUMBER(FIND("?",B613)),ISNUMBER(FIND("~",B613))),"Перевірте код і відділ",IF(COUNTIF($A$7:$A$806,"="&amp;A613)&gt;1,"Код повторюється",IF(COUNTIFS('Налаштування'!$I$7:$I$18,"="&amp;B613,'Налаштування'!$J$7:$J$18,"Готово")&lt;&gt;1,"Перевірте відділ",IF(NOT(OR(C613="Тижневий",C613="Місячний")),"Оберіть тип",IF(OR(NOT(ISNUMBER(D613)),NOT(ISNUMBER(E613))),"Вкажіть дати",IF(OR(OR(D613&lt;1,D613&gt;2958465,D613&lt;&gt;INT(D613)),OR(E613&lt;1,E613&gt;2958465,E613&lt;&gt;INT(E613)),D613&gt;E613),"Перевірте дати",IF(OR('Налаштування'!$C$4&lt;&gt;"Готово",E613&lt;DATE('Налаштування'!$B$4,1,1),D613&gt;DATE('Налаштування'!$B$4,12,31)),"Перевірте рік",IF(OR(AND(C613="Тижневий",E613-D613&lt;&gt;6),AND(C613="Місячний",OR(YEAR(D613)&lt;&gt;'Налаштування'!$B$4,DAY(D613)&lt;&gt;1,E613&lt;&gt;DATE(YEAR(D613),MONTH(D613)+1,0)))),"Перевірте період",IF(COUNTIFS($B$7:$B$806,"="&amp;B613,$C$7:$C$806,C613,$D$7:$D$806,"&lt;="&amp;E613,$E$7:$E$806,"&gt;="&amp;D613)&gt;1,"Періоди перетинаються","Поля заповнені")))))))))))</x:f>
      </x:c>
      <x:c r="L613" s="11"/>
    </x:row>
    <x:row r="614" ht="40" customHeight="1">
      <x:c r="A614" s="11"/>
      <x:c r="B614" s="11"/>
      <x:c r="C614" s="11"/>
      <x:c r="D614" s="23"/>
      <x:c r="E614" s="23"/>
      <x:c r="F614" s="11"/>
      <x:c r="G614" s="11"/>
      <x:c r="H614" s="11"/>
      <x:c r="I614" s="11"/>
      <x:c r="J614" s="11"/>
      <x:c r="K614" s="12" t="str">
        <x:f>IF(COUNTA(A614:J614,L614)=0,"",IF(OR(OR(NOT(ISTEXT(A614)),LEN(TRIM(A614))=0),OR(NOT(ISTEXT(B614)),LEN(TRIM(B614))=0),OR(NOT(ISTEXT(F614)),LEN(TRIM(F614))=0),OR(NOT(ISTEXT(J614)),LEN(TRIM(J614))=0)),"Заповніть код, відділ, підсумок і роль",IF(OR(A614&lt;&gt;TRIM(A614),B614&lt;&gt;TRIM(B614),ISNUMBER(FIND("*",A614)),ISNUMBER(FIND("?",A614)),ISNUMBER(FIND("~",A614)),ISNUMBER(FIND("*",B614)),ISNUMBER(FIND("?",B614)),ISNUMBER(FIND("~",B614))),"Перевірте код і відділ",IF(COUNTIF($A$7:$A$806,"="&amp;A614)&gt;1,"Код повторюється",IF(COUNTIFS('Налаштування'!$I$7:$I$18,"="&amp;B614,'Налаштування'!$J$7:$J$18,"Готово")&lt;&gt;1,"Перевірте відділ",IF(NOT(OR(C614="Тижневий",C614="Місячний")),"Оберіть тип",IF(OR(NOT(ISNUMBER(D614)),NOT(ISNUMBER(E614))),"Вкажіть дати",IF(OR(OR(D614&lt;1,D614&gt;2958465,D614&lt;&gt;INT(D614)),OR(E614&lt;1,E614&gt;2958465,E614&lt;&gt;INT(E614)),D614&gt;E614),"Перевірте дати",IF(OR('Налаштування'!$C$4&lt;&gt;"Готово",E614&lt;DATE('Налаштування'!$B$4,1,1),D614&gt;DATE('Налаштування'!$B$4,12,31)),"Перевірте рік",IF(OR(AND(C614="Тижневий",E614-D614&lt;&gt;6),AND(C614="Місячний",OR(YEAR(D614)&lt;&gt;'Налаштування'!$B$4,DAY(D614)&lt;&gt;1,E614&lt;&gt;DATE(YEAR(D614),MONTH(D614)+1,0)))),"Перевірте період",IF(COUNTIFS($B$7:$B$806,"="&amp;B614,$C$7:$C$806,C614,$D$7:$D$806,"&lt;="&amp;E614,$E$7:$E$806,"&gt;="&amp;D614)&gt;1,"Періоди перетинаються","Поля заповнені")))))))))))</x:f>
      </x:c>
      <x:c r="L614" s="11"/>
    </x:row>
    <x:row r="615" ht="40" customHeight="1">
      <x:c r="A615" s="11"/>
      <x:c r="B615" s="11"/>
      <x:c r="C615" s="11"/>
      <x:c r="D615" s="23"/>
      <x:c r="E615" s="23"/>
      <x:c r="F615" s="11"/>
      <x:c r="G615" s="11"/>
      <x:c r="H615" s="11"/>
      <x:c r="I615" s="11"/>
      <x:c r="J615" s="11"/>
      <x:c r="K615" s="12" t="str">
        <x:f>IF(COUNTA(A615:J615,L615)=0,"",IF(OR(OR(NOT(ISTEXT(A615)),LEN(TRIM(A615))=0),OR(NOT(ISTEXT(B615)),LEN(TRIM(B615))=0),OR(NOT(ISTEXT(F615)),LEN(TRIM(F615))=0),OR(NOT(ISTEXT(J615)),LEN(TRIM(J615))=0)),"Заповніть код, відділ, підсумок і роль",IF(OR(A615&lt;&gt;TRIM(A615),B615&lt;&gt;TRIM(B615),ISNUMBER(FIND("*",A615)),ISNUMBER(FIND("?",A615)),ISNUMBER(FIND("~",A615)),ISNUMBER(FIND("*",B615)),ISNUMBER(FIND("?",B615)),ISNUMBER(FIND("~",B615))),"Перевірте код і відділ",IF(COUNTIF($A$7:$A$806,"="&amp;A615)&gt;1,"Код повторюється",IF(COUNTIFS('Налаштування'!$I$7:$I$18,"="&amp;B615,'Налаштування'!$J$7:$J$18,"Готово")&lt;&gt;1,"Перевірте відділ",IF(NOT(OR(C615="Тижневий",C615="Місячний")),"Оберіть тип",IF(OR(NOT(ISNUMBER(D615)),NOT(ISNUMBER(E615))),"Вкажіть дати",IF(OR(OR(D615&lt;1,D615&gt;2958465,D615&lt;&gt;INT(D615)),OR(E615&lt;1,E615&gt;2958465,E615&lt;&gt;INT(E615)),D615&gt;E615),"Перевірте дати",IF(OR('Налаштування'!$C$4&lt;&gt;"Готово",E615&lt;DATE('Налаштування'!$B$4,1,1),D615&gt;DATE('Налаштування'!$B$4,12,31)),"Перевірте рік",IF(OR(AND(C615="Тижневий",E615-D615&lt;&gt;6),AND(C615="Місячний",OR(YEAR(D615)&lt;&gt;'Налаштування'!$B$4,DAY(D615)&lt;&gt;1,E615&lt;&gt;DATE(YEAR(D615),MONTH(D615)+1,0)))),"Перевірте період",IF(COUNTIFS($B$7:$B$806,"="&amp;B615,$C$7:$C$806,C615,$D$7:$D$806,"&lt;="&amp;E615,$E$7:$E$806,"&gt;="&amp;D615)&gt;1,"Періоди перетинаються","Поля заповнені")))))))))))</x:f>
      </x:c>
      <x:c r="L615" s="11"/>
    </x:row>
    <x:row r="616" ht="40" customHeight="1">
      <x:c r="A616" s="11"/>
      <x:c r="B616" s="11"/>
      <x:c r="C616" s="11"/>
      <x:c r="D616" s="23"/>
      <x:c r="E616" s="23"/>
      <x:c r="F616" s="11"/>
      <x:c r="G616" s="11"/>
      <x:c r="H616" s="11"/>
      <x:c r="I616" s="11"/>
      <x:c r="J616" s="11"/>
      <x:c r="K616" s="12" t="str">
        <x:f>IF(COUNTA(A616:J616,L616)=0,"",IF(OR(OR(NOT(ISTEXT(A616)),LEN(TRIM(A616))=0),OR(NOT(ISTEXT(B616)),LEN(TRIM(B616))=0),OR(NOT(ISTEXT(F616)),LEN(TRIM(F616))=0),OR(NOT(ISTEXT(J616)),LEN(TRIM(J616))=0)),"Заповніть код, відділ, підсумок і роль",IF(OR(A616&lt;&gt;TRIM(A616),B616&lt;&gt;TRIM(B616),ISNUMBER(FIND("*",A616)),ISNUMBER(FIND("?",A616)),ISNUMBER(FIND("~",A616)),ISNUMBER(FIND("*",B616)),ISNUMBER(FIND("?",B616)),ISNUMBER(FIND("~",B616))),"Перевірте код і відділ",IF(COUNTIF($A$7:$A$806,"="&amp;A616)&gt;1,"Код повторюється",IF(COUNTIFS('Налаштування'!$I$7:$I$18,"="&amp;B616,'Налаштування'!$J$7:$J$18,"Готово")&lt;&gt;1,"Перевірте відділ",IF(NOT(OR(C616="Тижневий",C616="Місячний")),"Оберіть тип",IF(OR(NOT(ISNUMBER(D616)),NOT(ISNUMBER(E616))),"Вкажіть дати",IF(OR(OR(D616&lt;1,D616&gt;2958465,D616&lt;&gt;INT(D616)),OR(E616&lt;1,E616&gt;2958465,E616&lt;&gt;INT(E616)),D616&gt;E616),"Перевірте дати",IF(OR('Налаштування'!$C$4&lt;&gt;"Готово",E616&lt;DATE('Налаштування'!$B$4,1,1),D616&gt;DATE('Налаштування'!$B$4,12,31)),"Перевірте рік",IF(OR(AND(C616="Тижневий",E616-D616&lt;&gt;6),AND(C616="Місячний",OR(YEAR(D616)&lt;&gt;'Налаштування'!$B$4,DAY(D616)&lt;&gt;1,E616&lt;&gt;DATE(YEAR(D616),MONTH(D616)+1,0)))),"Перевірте період",IF(COUNTIFS($B$7:$B$806,"="&amp;B616,$C$7:$C$806,C616,$D$7:$D$806,"&lt;="&amp;E616,$E$7:$E$806,"&gt;="&amp;D616)&gt;1,"Періоди перетинаються","Поля заповнені")))))))))))</x:f>
      </x:c>
      <x:c r="L616" s="11"/>
    </x:row>
    <x:row r="617" ht="40" customHeight="1">
      <x:c r="A617" s="11"/>
      <x:c r="B617" s="11"/>
      <x:c r="C617" s="11"/>
      <x:c r="D617" s="23"/>
      <x:c r="E617" s="23"/>
      <x:c r="F617" s="11"/>
      <x:c r="G617" s="11"/>
      <x:c r="H617" s="11"/>
      <x:c r="I617" s="11"/>
      <x:c r="J617" s="11"/>
      <x:c r="K617" s="12" t="str">
        <x:f>IF(COUNTA(A617:J617,L617)=0,"",IF(OR(OR(NOT(ISTEXT(A617)),LEN(TRIM(A617))=0),OR(NOT(ISTEXT(B617)),LEN(TRIM(B617))=0),OR(NOT(ISTEXT(F617)),LEN(TRIM(F617))=0),OR(NOT(ISTEXT(J617)),LEN(TRIM(J617))=0)),"Заповніть код, відділ, підсумок і роль",IF(OR(A617&lt;&gt;TRIM(A617),B617&lt;&gt;TRIM(B617),ISNUMBER(FIND("*",A617)),ISNUMBER(FIND("?",A617)),ISNUMBER(FIND("~",A617)),ISNUMBER(FIND("*",B617)),ISNUMBER(FIND("?",B617)),ISNUMBER(FIND("~",B617))),"Перевірте код і відділ",IF(COUNTIF($A$7:$A$806,"="&amp;A617)&gt;1,"Код повторюється",IF(COUNTIFS('Налаштування'!$I$7:$I$18,"="&amp;B617,'Налаштування'!$J$7:$J$18,"Готово")&lt;&gt;1,"Перевірте відділ",IF(NOT(OR(C617="Тижневий",C617="Місячний")),"Оберіть тип",IF(OR(NOT(ISNUMBER(D617)),NOT(ISNUMBER(E617))),"Вкажіть дати",IF(OR(OR(D617&lt;1,D617&gt;2958465,D617&lt;&gt;INT(D617)),OR(E617&lt;1,E617&gt;2958465,E617&lt;&gt;INT(E617)),D617&gt;E617),"Перевірте дати",IF(OR('Налаштування'!$C$4&lt;&gt;"Готово",E617&lt;DATE('Налаштування'!$B$4,1,1),D617&gt;DATE('Налаштування'!$B$4,12,31)),"Перевірте рік",IF(OR(AND(C617="Тижневий",E617-D617&lt;&gt;6),AND(C617="Місячний",OR(YEAR(D617)&lt;&gt;'Налаштування'!$B$4,DAY(D617)&lt;&gt;1,E617&lt;&gt;DATE(YEAR(D617),MONTH(D617)+1,0)))),"Перевірте період",IF(COUNTIFS($B$7:$B$806,"="&amp;B617,$C$7:$C$806,C617,$D$7:$D$806,"&lt;="&amp;E617,$E$7:$E$806,"&gt;="&amp;D617)&gt;1,"Періоди перетинаються","Поля заповнені")))))))))))</x:f>
      </x:c>
      <x:c r="L617" s="11"/>
    </x:row>
    <x:row r="618" ht="40" customHeight="1">
      <x:c r="A618" s="11"/>
      <x:c r="B618" s="11"/>
      <x:c r="C618" s="11"/>
      <x:c r="D618" s="23"/>
      <x:c r="E618" s="23"/>
      <x:c r="F618" s="11"/>
      <x:c r="G618" s="11"/>
      <x:c r="H618" s="11"/>
      <x:c r="I618" s="11"/>
      <x:c r="J618" s="11"/>
      <x:c r="K618" s="12" t="str">
        <x:f>IF(COUNTA(A618:J618,L618)=0,"",IF(OR(OR(NOT(ISTEXT(A618)),LEN(TRIM(A618))=0),OR(NOT(ISTEXT(B618)),LEN(TRIM(B618))=0),OR(NOT(ISTEXT(F618)),LEN(TRIM(F618))=0),OR(NOT(ISTEXT(J618)),LEN(TRIM(J618))=0)),"Заповніть код, відділ, підсумок і роль",IF(OR(A618&lt;&gt;TRIM(A618),B618&lt;&gt;TRIM(B618),ISNUMBER(FIND("*",A618)),ISNUMBER(FIND("?",A618)),ISNUMBER(FIND("~",A618)),ISNUMBER(FIND("*",B618)),ISNUMBER(FIND("?",B618)),ISNUMBER(FIND("~",B618))),"Перевірте код і відділ",IF(COUNTIF($A$7:$A$806,"="&amp;A618)&gt;1,"Код повторюється",IF(COUNTIFS('Налаштування'!$I$7:$I$18,"="&amp;B618,'Налаштування'!$J$7:$J$18,"Готово")&lt;&gt;1,"Перевірте відділ",IF(NOT(OR(C618="Тижневий",C618="Місячний")),"Оберіть тип",IF(OR(NOT(ISNUMBER(D618)),NOT(ISNUMBER(E618))),"Вкажіть дати",IF(OR(OR(D618&lt;1,D618&gt;2958465,D618&lt;&gt;INT(D618)),OR(E618&lt;1,E618&gt;2958465,E618&lt;&gt;INT(E618)),D618&gt;E618),"Перевірте дати",IF(OR('Налаштування'!$C$4&lt;&gt;"Готово",E618&lt;DATE('Налаштування'!$B$4,1,1),D618&gt;DATE('Налаштування'!$B$4,12,31)),"Перевірте рік",IF(OR(AND(C618="Тижневий",E618-D618&lt;&gt;6),AND(C618="Місячний",OR(YEAR(D618)&lt;&gt;'Налаштування'!$B$4,DAY(D618)&lt;&gt;1,E618&lt;&gt;DATE(YEAR(D618),MONTH(D618)+1,0)))),"Перевірте період",IF(COUNTIFS($B$7:$B$806,"="&amp;B618,$C$7:$C$806,C618,$D$7:$D$806,"&lt;="&amp;E618,$E$7:$E$806,"&gt;="&amp;D618)&gt;1,"Періоди перетинаються","Поля заповнені")))))))))))</x:f>
      </x:c>
      <x:c r="L618" s="11"/>
    </x:row>
    <x:row r="619" ht="40" customHeight="1">
      <x:c r="A619" s="11"/>
      <x:c r="B619" s="11"/>
      <x:c r="C619" s="11"/>
      <x:c r="D619" s="23"/>
      <x:c r="E619" s="23"/>
      <x:c r="F619" s="11"/>
      <x:c r="G619" s="11"/>
      <x:c r="H619" s="11"/>
      <x:c r="I619" s="11"/>
      <x:c r="J619" s="11"/>
      <x:c r="K619" s="12" t="str">
        <x:f>IF(COUNTA(A619:J619,L619)=0,"",IF(OR(OR(NOT(ISTEXT(A619)),LEN(TRIM(A619))=0),OR(NOT(ISTEXT(B619)),LEN(TRIM(B619))=0),OR(NOT(ISTEXT(F619)),LEN(TRIM(F619))=0),OR(NOT(ISTEXT(J619)),LEN(TRIM(J619))=0)),"Заповніть код, відділ, підсумок і роль",IF(OR(A619&lt;&gt;TRIM(A619),B619&lt;&gt;TRIM(B619),ISNUMBER(FIND("*",A619)),ISNUMBER(FIND("?",A619)),ISNUMBER(FIND("~",A619)),ISNUMBER(FIND("*",B619)),ISNUMBER(FIND("?",B619)),ISNUMBER(FIND("~",B619))),"Перевірте код і відділ",IF(COUNTIF($A$7:$A$806,"="&amp;A619)&gt;1,"Код повторюється",IF(COUNTIFS('Налаштування'!$I$7:$I$18,"="&amp;B619,'Налаштування'!$J$7:$J$18,"Готово")&lt;&gt;1,"Перевірте відділ",IF(NOT(OR(C619="Тижневий",C619="Місячний")),"Оберіть тип",IF(OR(NOT(ISNUMBER(D619)),NOT(ISNUMBER(E619))),"Вкажіть дати",IF(OR(OR(D619&lt;1,D619&gt;2958465,D619&lt;&gt;INT(D619)),OR(E619&lt;1,E619&gt;2958465,E619&lt;&gt;INT(E619)),D619&gt;E619),"Перевірте дати",IF(OR('Налаштування'!$C$4&lt;&gt;"Готово",E619&lt;DATE('Налаштування'!$B$4,1,1),D619&gt;DATE('Налаштування'!$B$4,12,31)),"Перевірте рік",IF(OR(AND(C619="Тижневий",E619-D619&lt;&gt;6),AND(C619="Місячний",OR(YEAR(D619)&lt;&gt;'Налаштування'!$B$4,DAY(D619)&lt;&gt;1,E619&lt;&gt;DATE(YEAR(D619),MONTH(D619)+1,0)))),"Перевірте період",IF(COUNTIFS($B$7:$B$806,"="&amp;B619,$C$7:$C$806,C619,$D$7:$D$806,"&lt;="&amp;E619,$E$7:$E$806,"&gt;="&amp;D619)&gt;1,"Періоди перетинаються","Поля заповнені")))))))))))</x:f>
      </x:c>
      <x:c r="L619" s="11"/>
    </x:row>
    <x:row r="620" ht="40" customHeight="1">
      <x:c r="A620" s="11"/>
      <x:c r="B620" s="11"/>
      <x:c r="C620" s="11"/>
      <x:c r="D620" s="23"/>
      <x:c r="E620" s="23"/>
      <x:c r="F620" s="11"/>
      <x:c r="G620" s="11"/>
      <x:c r="H620" s="11"/>
      <x:c r="I620" s="11"/>
      <x:c r="J620" s="11"/>
      <x:c r="K620" s="12" t="str">
        <x:f>IF(COUNTA(A620:J620,L620)=0,"",IF(OR(OR(NOT(ISTEXT(A620)),LEN(TRIM(A620))=0),OR(NOT(ISTEXT(B620)),LEN(TRIM(B620))=0),OR(NOT(ISTEXT(F620)),LEN(TRIM(F620))=0),OR(NOT(ISTEXT(J620)),LEN(TRIM(J620))=0)),"Заповніть код, відділ, підсумок і роль",IF(OR(A620&lt;&gt;TRIM(A620),B620&lt;&gt;TRIM(B620),ISNUMBER(FIND("*",A620)),ISNUMBER(FIND("?",A620)),ISNUMBER(FIND("~",A620)),ISNUMBER(FIND("*",B620)),ISNUMBER(FIND("?",B620)),ISNUMBER(FIND("~",B620))),"Перевірте код і відділ",IF(COUNTIF($A$7:$A$806,"="&amp;A620)&gt;1,"Код повторюється",IF(COUNTIFS('Налаштування'!$I$7:$I$18,"="&amp;B620,'Налаштування'!$J$7:$J$18,"Готово")&lt;&gt;1,"Перевірте відділ",IF(NOT(OR(C620="Тижневий",C620="Місячний")),"Оберіть тип",IF(OR(NOT(ISNUMBER(D620)),NOT(ISNUMBER(E620))),"Вкажіть дати",IF(OR(OR(D620&lt;1,D620&gt;2958465,D620&lt;&gt;INT(D620)),OR(E620&lt;1,E620&gt;2958465,E620&lt;&gt;INT(E620)),D620&gt;E620),"Перевірте дати",IF(OR('Налаштування'!$C$4&lt;&gt;"Готово",E620&lt;DATE('Налаштування'!$B$4,1,1),D620&gt;DATE('Налаштування'!$B$4,12,31)),"Перевірте рік",IF(OR(AND(C620="Тижневий",E620-D620&lt;&gt;6),AND(C620="Місячний",OR(YEAR(D620)&lt;&gt;'Налаштування'!$B$4,DAY(D620)&lt;&gt;1,E620&lt;&gt;DATE(YEAR(D620),MONTH(D620)+1,0)))),"Перевірте період",IF(COUNTIFS($B$7:$B$806,"="&amp;B620,$C$7:$C$806,C620,$D$7:$D$806,"&lt;="&amp;E620,$E$7:$E$806,"&gt;="&amp;D620)&gt;1,"Періоди перетинаються","Поля заповнені")))))))))))</x:f>
      </x:c>
      <x:c r="L620" s="11"/>
    </x:row>
    <x:row r="621" ht="40" customHeight="1">
      <x:c r="A621" s="11"/>
      <x:c r="B621" s="11"/>
      <x:c r="C621" s="11"/>
      <x:c r="D621" s="23"/>
      <x:c r="E621" s="23"/>
      <x:c r="F621" s="11"/>
      <x:c r="G621" s="11"/>
      <x:c r="H621" s="11"/>
      <x:c r="I621" s="11"/>
      <x:c r="J621" s="11"/>
      <x:c r="K621" s="12" t="str">
        <x:f>IF(COUNTA(A621:J621,L621)=0,"",IF(OR(OR(NOT(ISTEXT(A621)),LEN(TRIM(A621))=0),OR(NOT(ISTEXT(B621)),LEN(TRIM(B621))=0),OR(NOT(ISTEXT(F621)),LEN(TRIM(F621))=0),OR(NOT(ISTEXT(J621)),LEN(TRIM(J621))=0)),"Заповніть код, відділ, підсумок і роль",IF(OR(A621&lt;&gt;TRIM(A621),B621&lt;&gt;TRIM(B621),ISNUMBER(FIND("*",A621)),ISNUMBER(FIND("?",A621)),ISNUMBER(FIND("~",A621)),ISNUMBER(FIND("*",B621)),ISNUMBER(FIND("?",B621)),ISNUMBER(FIND("~",B621))),"Перевірте код і відділ",IF(COUNTIF($A$7:$A$806,"="&amp;A621)&gt;1,"Код повторюється",IF(COUNTIFS('Налаштування'!$I$7:$I$18,"="&amp;B621,'Налаштування'!$J$7:$J$18,"Готово")&lt;&gt;1,"Перевірте відділ",IF(NOT(OR(C621="Тижневий",C621="Місячний")),"Оберіть тип",IF(OR(NOT(ISNUMBER(D621)),NOT(ISNUMBER(E621))),"Вкажіть дати",IF(OR(OR(D621&lt;1,D621&gt;2958465,D621&lt;&gt;INT(D621)),OR(E621&lt;1,E621&gt;2958465,E621&lt;&gt;INT(E621)),D621&gt;E621),"Перевірте дати",IF(OR('Налаштування'!$C$4&lt;&gt;"Готово",E621&lt;DATE('Налаштування'!$B$4,1,1),D621&gt;DATE('Налаштування'!$B$4,12,31)),"Перевірте рік",IF(OR(AND(C621="Тижневий",E621-D621&lt;&gt;6),AND(C621="Місячний",OR(YEAR(D621)&lt;&gt;'Налаштування'!$B$4,DAY(D621)&lt;&gt;1,E621&lt;&gt;DATE(YEAR(D621),MONTH(D621)+1,0)))),"Перевірте період",IF(COUNTIFS($B$7:$B$806,"="&amp;B621,$C$7:$C$806,C621,$D$7:$D$806,"&lt;="&amp;E621,$E$7:$E$806,"&gt;="&amp;D621)&gt;1,"Періоди перетинаються","Поля заповнені")))))))))))</x:f>
      </x:c>
      <x:c r="L621" s="11"/>
    </x:row>
    <x:row r="622" ht="40" customHeight="1">
      <x:c r="A622" s="11"/>
      <x:c r="B622" s="11"/>
      <x:c r="C622" s="11"/>
      <x:c r="D622" s="23"/>
      <x:c r="E622" s="23"/>
      <x:c r="F622" s="11"/>
      <x:c r="G622" s="11"/>
      <x:c r="H622" s="11"/>
      <x:c r="I622" s="11"/>
      <x:c r="J622" s="11"/>
      <x:c r="K622" s="12" t="str">
        <x:f>IF(COUNTA(A622:J622,L622)=0,"",IF(OR(OR(NOT(ISTEXT(A622)),LEN(TRIM(A622))=0),OR(NOT(ISTEXT(B622)),LEN(TRIM(B622))=0),OR(NOT(ISTEXT(F622)),LEN(TRIM(F622))=0),OR(NOT(ISTEXT(J622)),LEN(TRIM(J622))=0)),"Заповніть код, відділ, підсумок і роль",IF(OR(A622&lt;&gt;TRIM(A622),B622&lt;&gt;TRIM(B622),ISNUMBER(FIND("*",A622)),ISNUMBER(FIND("?",A622)),ISNUMBER(FIND("~",A622)),ISNUMBER(FIND("*",B622)),ISNUMBER(FIND("?",B622)),ISNUMBER(FIND("~",B622))),"Перевірте код і відділ",IF(COUNTIF($A$7:$A$806,"="&amp;A622)&gt;1,"Код повторюється",IF(COUNTIFS('Налаштування'!$I$7:$I$18,"="&amp;B622,'Налаштування'!$J$7:$J$18,"Готово")&lt;&gt;1,"Перевірте відділ",IF(NOT(OR(C622="Тижневий",C622="Місячний")),"Оберіть тип",IF(OR(NOT(ISNUMBER(D622)),NOT(ISNUMBER(E622))),"Вкажіть дати",IF(OR(OR(D622&lt;1,D622&gt;2958465,D622&lt;&gt;INT(D622)),OR(E622&lt;1,E622&gt;2958465,E622&lt;&gt;INT(E622)),D622&gt;E622),"Перевірте дати",IF(OR('Налаштування'!$C$4&lt;&gt;"Готово",E622&lt;DATE('Налаштування'!$B$4,1,1),D622&gt;DATE('Налаштування'!$B$4,12,31)),"Перевірте рік",IF(OR(AND(C622="Тижневий",E622-D622&lt;&gt;6),AND(C622="Місячний",OR(YEAR(D622)&lt;&gt;'Налаштування'!$B$4,DAY(D622)&lt;&gt;1,E622&lt;&gt;DATE(YEAR(D622),MONTH(D622)+1,0)))),"Перевірте період",IF(COUNTIFS($B$7:$B$806,"="&amp;B622,$C$7:$C$806,C622,$D$7:$D$806,"&lt;="&amp;E622,$E$7:$E$806,"&gt;="&amp;D622)&gt;1,"Періоди перетинаються","Поля заповнені")))))))))))</x:f>
      </x:c>
      <x:c r="L622" s="11"/>
    </x:row>
    <x:row r="623" ht="40" customHeight="1">
      <x:c r="A623" s="11"/>
      <x:c r="B623" s="11"/>
      <x:c r="C623" s="11"/>
      <x:c r="D623" s="23"/>
      <x:c r="E623" s="23"/>
      <x:c r="F623" s="11"/>
      <x:c r="G623" s="11"/>
      <x:c r="H623" s="11"/>
      <x:c r="I623" s="11"/>
      <x:c r="J623" s="11"/>
      <x:c r="K623" s="12" t="str">
        <x:f>IF(COUNTA(A623:J623,L623)=0,"",IF(OR(OR(NOT(ISTEXT(A623)),LEN(TRIM(A623))=0),OR(NOT(ISTEXT(B623)),LEN(TRIM(B623))=0),OR(NOT(ISTEXT(F623)),LEN(TRIM(F623))=0),OR(NOT(ISTEXT(J623)),LEN(TRIM(J623))=0)),"Заповніть код, відділ, підсумок і роль",IF(OR(A623&lt;&gt;TRIM(A623),B623&lt;&gt;TRIM(B623),ISNUMBER(FIND("*",A623)),ISNUMBER(FIND("?",A623)),ISNUMBER(FIND("~",A623)),ISNUMBER(FIND("*",B623)),ISNUMBER(FIND("?",B623)),ISNUMBER(FIND("~",B623))),"Перевірте код і відділ",IF(COUNTIF($A$7:$A$806,"="&amp;A623)&gt;1,"Код повторюється",IF(COUNTIFS('Налаштування'!$I$7:$I$18,"="&amp;B623,'Налаштування'!$J$7:$J$18,"Готово")&lt;&gt;1,"Перевірте відділ",IF(NOT(OR(C623="Тижневий",C623="Місячний")),"Оберіть тип",IF(OR(NOT(ISNUMBER(D623)),NOT(ISNUMBER(E623))),"Вкажіть дати",IF(OR(OR(D623&lt;1,D623&gt;2958465,D623&lt;&gt;INT(D623)),OR(E623&lt;1,E623&gt;2958465,E623&lt;&gt;INT(E623)),D623&gt;E623),"Перевірте дати",IF(OR('Налаштування'!$C$4&lt;&gt;"Готово",E623&lt;DATE('Налаштування'!$B$4,1,1),D623&gt;DATE('Налаштування'!$B$4,12,31)),"Перевірте рік",IF(OR(AND(C623="Тижневий",E623-D623&lt;&gt;6),AND(C623="Місячний",OR(YEAR(D623)&lt;&gt;'Налаштування'!$B$4,DAY(D623)&lt;&gt;1,E623&lt;&gt;DATE(YEAR(D623),MONTH(D623)+1,0)))),"Перевірте період",IF(COUNTIFS($B$7:$B$806,"="&amp;B623,$C$7:$C$806,C623,$D$7:$D$806,"&lt;="&amp;E623,$E$7:$E$806,"&gt;="&amp;D623)&gt;1,"Періоди перетинаються","Поля заповнені")))))))))))</x:f>
      </x:c>
      <x:c r="L623" s="11"/>
    </x:row>
    <x:row r="624" ht="40" customHeight="1">
      <x:c r="A624" s="11"/>
      <x:c r="B624" s="11"/>
      <x:c r="C624" s="11"/>
      <x:c r="D624" s="23"/>
      <x:c r="E624" s="23"/>
      <x:c r="F624" s="11"/>
      <x:c r="G624" s="11"/>
      <x:c r="H624" s="11"/>
      <x:c r="I624" s="11"/>
      <x:c r="J624" s="11"/>
      <x:c r="K624" s="12" t="str">
        <x:f>IF(COUNTA(A624:J624,L624)=0,"",IF(OR(OR(NOT(ISTEXT(A624)),LEN(TRIM(A624))=0),OR(NOT(ISTEXT(B624)),LEN(TRIM(B624))=0),OR(NOT(ISTEXT(F624)),LEN(TRIM(F624))=0),OR(NOT(ISTEXT(J624)),LEN(TRIM(J624))=0)),"Заповніть код, відділ, підсумок і роль",IF(OR(A624&lt;&gt;TRIM(A624),B624&lt;&gt;TRIM(B624),ISNUMBER(FIND("*",A624)),ISNUMBER(FIND("?",A624)),ISNUMBER(FIND("~",A624)),ISNUMBER(FIND("*",B624)),ISNUMBER(FIND("?",B624)),ISNUMBER(FIND("~",B624))),"Перевірте код і відділ",IF(COUNTIF($A$7:$A$806,"="&amp;A624)&gt;1,"Код повторюється",IF(COUNTIFS('Налаштування'!$I$7:$I$18,"="&amp;B624,'Налаштування'!$J$7:$J$18,"Готово")&lt;&gt;1,"Перевірте відділ",IF(NOT(OR(C624="Тижневий",C624="Місячний")),"Оберіть тип",IF(OR(NOT(ISNUMBER(D624)),NOT(ISNUMBER(E624))),"Вкажіть дати",IF(OR(OR(D624&lt;1,D624&gt;2958465,D624&lt;&gt;INT(D624)),OR(E624&lt;1,E624&gt;2958465,E624&lt;&gt;INT(E624)),D624&gt;E624),"Перевірте дати",IF(OR('Налаштування'!$C$4&lt;&gt;"Готово",E624&lt;DATE('Налаштування'!$B$4,1,1),D624&gt;DATE('Налаштування'!$B$4,12,31)),"Перевірте рік",IF(OR(AND(C624="Тижневий",E624-D624&lt;&gt;6),AND(C624="Місячний",OR(YEAR(D624)&lt;&gt;'Налаштування'!$B$4,DAY(D624)&lt;&gt;1,E624&lt;&gt;DATE(YEAR(D624),MONTH(D624)+1,0)))),"Перевірте період",IF(COUNTIFS($B$7:$B$806,"="&amp;B624,$C$7:$C$806,C624,$D$7:$D$806,"&lt;="&amp;E624,$E$7:$E$806,"&gt;="&amp;D624)&gt;1,"Періоди перетинаються","Поля заповнені")))))))))))</x:f>
      </x:c>
      <x:c r="L624" s="11"/>
    </x:row>
    <x:row r="625" ht="40" customHeight="1">
      <x:c r="A625" s="11"/>
      <x:c r="B625" s="11"/>
      <x:c r="C625" s="11"/>
      <x:c r="D625" s="23"/>
      <x:c r="E625" s="23"/>
      <x:c r="F625" s="11"/>
      <x:c r="G625" s="11"/>
      <x:c r="H625" s="11"/>
      <x:c r="I625" s="11"/>
      <x:c r="J625" s="11"/>
      <x:c r="K625" s="12" t="str">
        <x:f>IF(COUNTA(A625:J625,L625)=0,"",IF(OR(OR(NOT(ISTEXT(A625)),LEN(TRIM(A625))=0),OR(NOT(ISTEXT(B625)),LEN(TRIM(B625))=0),OR(NOT(ISTEXT(F625)),LEN(TRIM(F625))=0),OR(NOT(ISTEXT(J625)),LEN(TRIM(J625))=0)),"Заповніть код, відділ, підсумок і роль",IF(OR(A625&lt;&gt;TRIM(A625),B625&lt;&gt;TRIM(B625),ISNUMBER(FIND("*",A625)),ISNUMBER(FIND("?",A625)),ISNUMBER(FIND("~",A625)),ISNUMBER(FIND("*",B625)),ISNUMBER(FIND("?",B625)),ISNUMBER(FIND("~",B625))),"Перевірте код і відділ",IF(COUNTIF($A$7:$A$806,"="&amp;A625)&gt;1,"Код повторюється",IF(COUNTIFS('Налаштування'!$I$7:$I$18,"="&amp;B625,'Налаштування'!$J$7:$J$18,"Готово")&lt;&gt;1,"Перевірте відділ",IF(NOT(OR(C625="Тижневий",C625="Місячний")),"Оберіть тип",IF(OR(NOT(ISNUMBER(D625)),NOT(ISNUMBER(E625))),"Вкажіть дати",IF(OR(OR(D625&lt;1,D625&gt;2958465,D625&lt;&gt;INT(D625)),OR(E625&lt;1,E625&gt;2958465,E625&lt;&gt;INT(E625)),D625&gt;E625),"Перевірте дати",IF(OR('Налаштування'!$C$4&lt;&gt;"Готово",E625&lt;DATE('Налаштування'!$B$4,1,1),D625&gt;DATE('Налаштування'!$B$4,12,31)),"Перевірте рік",IF(OR(AND(C625="Тижневий",E625-D625&lt;&gt;6),AND(C625="Місячний",OR(YEAR(D625)&lt;&gt;'Налаштування'!$B$4,DAY(D625)&lt;&gt;1,E625&lt;&gt;DATE(YEAR(D625),MONTH(D625)+1,0)))),"Перевірте період",IF(COUNTIFS($B$7:$B$806,"="&amp;B625,$C$7:$C$806,C625,$D$7:$D$806,"&lt;="&amp;E625,$E$7:$E$806,"&gt;="&amp;D625)&gt;1,"Періоди перетинаються","Поля заповнені")))))))))))</x:f>
      </x:c>
      <x:c r="L625" s="11"/>
    </x:row>
    <x:row r="626" ht="40" customHeight="1">
      <x:c r="A626" s="11"/>
      <x:c r="B626" s="11"/>
      <x:c r="C626" s="11"/>
      <x:c r="D626" s="23"/>
      <x:c r="E626" s="23"/>
      <x:c r="F626" s="11"/>
      <x:c r="G626" s="11"/>
      <x:c r="H626" s="11"/>
      <x:c r="I626" s="11"/>
      <x:c r="J626" s="11"/>
      <x:c r="K626" s="12" t="str">
        <x:f>IF(COUNTA(A626:J626,L626)=0,"",IF(OR(OR(NOT(ISTEXT(A626)),LEN(TRIM(A626))=0),OR(NOT(ISTEXT(B626)),LEN(TRIM(B626))=0),OR(NOT(ISTEXT(F626)),LEN(TRIM(F626))=0),OR(NOT(ISTEXT(J626)),LEN(TRIM(J626))=0)),"Заповніть код, відділ, підсумок і роль",IF(OR(A626&lt;&gt;TRIM(A626),B626&lt;&gt;TRIM(B626),ISNUMBER(FIND("*",A626)),ISNUMBER(FIND("?",A626)),ISNUMBER(FIND("~",A626)),ISNUMBER(FIND("*",B626)),ISNUMBER(FIND("?",B626)),ISNUMBER(FIND("~",B626))),"Перевірте код і відділ",IF(COUNTIF($A$7:$A$806,"="&amp;A626)&gt;1,"Код повторюється",IF(COUNTIFS('Налаштування'!$I$7:$I$18,"="&amp;B626,'Налаштування'!$J$7:$J$18,"Готово")&lt;&gt;1,"Перевірте відділ",IF(NOT(OR(C626="Тижневий",C626="Місячний")),"Оберіть тип",IF(OR(NOT(ISNUMBER(D626)),NOT(ISNUMBER(E626))),"Вкажіть дати",IF(OR(OR(D626&lt;1,D626&gt;2958465,D626&lt;&gt;INT(D626)),OR(E626&lt;1,E626&gt;2958465,E626&lt;&gt;INT(E626)),D626&gt;E626),"Перевірте дати",IF(OR('Налаштування'!$C$4&lt;&gt;"Готово",E626&lt;DATE('Налаштування'!$B$4,1,1),D626&gt;DATE('Налаштування'!$B$4,12,31)),"Перевірте рік",IF(OR(AND(C626="Тижневий",E626-D626&lt;&gt;6),AND(C626="Місячний",OR(YEAR(D626)&lt;&gt;'Налаштування'!$B$4,DAY(D626)&lt;&gt;1,E626&lt;&gt;DATE(YEAR(D626),MONTH(D626)+1,0)))),"Перевірте період",IF(COUNTIFS($B$7:$B$806,"="&amp;B626,$C$7:$C$806,C626,$D$7:$D$806,"&lt;="&amp;E626,$E$7:$E$806,"&gt;="&amp;D626)&gt;1,"Періоди перетинаються","Поля заповнені")))))))))))</x:f>
      </x:c>
      <x:c r="L626" s="11"/>
    </x:row>
    <x:row r="627" ht="40" customHeight="1">
      <x:c r="A627" s="11"/>
      <x:c r="B627" s="11"/>
      <x:c r="C627" s="11"/>
      <x:c r="D627" s="23"/>
      <x:c r="E627" s="23"/>
      <x:c r="F627" s="11"/>
      <x:c r="G627" s="11"/>
      <x:c r="H627" s="11"/>
      <x:c r="I627" s="11"/>
      <x:c r="J627" s="11"/>
      <x:c r="K627" s="12" t="str">
        <x:f>IF(COUNTA(A627:J627,L627)=0,"",IF(OR(OR(NOT(ISTEXT(A627)),LEN(TRIM(A627))=0),OR(NOT(ISTEXT(B627)),LEN(TRIM(B627))=0),OR(NOT(ISTEXT(F627)),LEN(TRIM(F627))=0),OR(NOT(ISTEXT(J627)),LEN(TRIM(J627))=0)),"Заповніть код, відділ, підсумок і роль",IF(OR(A627&lt;&gt;TRIM(A627),B627&lt;&gt;TRIM(B627),ISNUMBER(FIND("*",A627)),ISNUMBER(FIND("?",A627)),ISNUMBER(FIND("~",A627)),ISNUMBER(FIND("*",B627)),ISNUMBER(FIND("?",B627)),ISNUMBER(FIND("~",B627))),"Перевірте код і відділ",IF(COUNTIF($A$7:$A$806,"="&amp;A627)&gt;1,"Код повторюється",IF(COUNTIFS('Налаштування'!$I$7:$I$18,"="&amp;B627,'Налаштування'!$J$7:$J$18,"Готово")&lt;&gt;1,"Перевірте відділ",IF(NOT(OR(C627="Тижневий",C627="Місячний")),"Оберіть тип",IF(OR(NOT(ISNUMBER(D627)),NOT(ISNUMBER(E627))),"Вкажіть дати",IF(OR(OR(D627&lt;1,D627&gt;2958465,D627&lt;&gt;INT(D627)),OR(E627&lt;1,E627&gt;2958465,E627&lt;&gt;INT(E627)),D627&gt;E627),"Перевірте дати",IF(OR('Налаштування'!$C$4&lt;&gt;"Готово",E627&lt;DATE('Налаштування'!$B$4,1,1),D627&gt;DATE('Налаштування'!$B$4,12,31)),"Перевірте рік",IF(OR(AND(C627="Тижневий",E627-D627&lt;&gt;6),AND(C627="Місячний",OR(YEAR(D627)&lt;&gt;'Налаштування'!$B$4,DAY(D627)&lt;&gt;1,E627&lt;&gt;DATE(YEAR(D627),MONTH(D627)+1,0)))),"Перевірте період",IF(COUNTIFS($B$7:$B$806,"="&amp;B627,$C$7:$C$806,C627,$D$7:$D$806,"&lt;="&amp;E627,$E$7:$E$806,"&gt;="&amp;D627)&gt;1,"Періоди перетинаються","Поля заповнені")))))))))))</x:f>
      </x:c>
      <x:c r="L627" s="11"/>
    </x:row>
    <x:row r="628" ht="40" customHeight="1">
      <x:c r="A628" s="11"/>
      <x:c r="B628" s="11"/>
      <x:c r="C628" s="11"/>
      <x:c r="D628" s="23"/>
      <x:c r="E628" s="23"/>
      <x:c r="F628" s="11"/>
      <x:c r="G628" s="11"/>
      <x:c r="H628" s="11"/>
      <x:c r="I628" s="11"/>
      <x:c r="J628" s="11"/>
      <x:c r="K628" s="12" t="str">
        <x:f>IF(COUNTA(A628:J628,L628)=0,"",IF(OR(OR(NOT(ISTEXT(A628)),LEN(TRIM(A628))=0),OR(NOT(ISTEXT(B628)),LEN(TRIM(B628))=0),OR(NOT(ISTEXT(F628)),LEN(TRIM(F628))=0),OR(NOT(ISTEXT(J628)),LEN(TRIM(J628))=0)),"Заповніть код, відділ, підсумок і роль",IF(OR(A628&lt;&gt;TRIM(A628),B628&lt;&gt;TRIM(B628),ISNUMBER(FIND("*",A628)),ISNUMBER(FIND("?",A628)),ISNUMBER(FIND("~",A628)),ISNUMBER(FIND("*",B628)),ISNUMBER(FIND("?",B628)),ISNUMBER(FIND("~",B628))),"Перевірте код і відділ",IF(COUNTIF($A$7:$A$806,"="&amp;A628)&gt;1,"Код повторюється",IF(COUNTIFS('Налаштування'!$I$7:$I$18,"="&amp;B628,'Налаштування'!$J$7:$J$18,"Готово")&lt;&gt;1,"Перевірте відділ",IF(NOT(OR(C628="Тижневий",C628="Місячний")),"Оберіть тип",IF(OR(NOT(ISNUMBER(D628)),NOT(ISNUMBER(E628))),"Вкажіть дати",IF(OR(OR(D628&lt;1,D628&gt;2958465,D628&lt;&gt;INT(D628)),OR(E628&lt;1,E628&gt;2958465,E628&lt;&gt;INT(E628)),D628&gt;E628),"Перевірте дати",IF(OR('Налаштування'!$C$4&lt;&gt;"Готово",E628&lt;DATE('Налаштування'!$B$4,1,1),D628&gt;DATE('Налаштування'!$B$4,12,31)),"Перевірте рік",IF(OR(AND(C628="Тижневий",E628-D628&lt;&gt;6),AND(C628="Місячний",OR(YEAR(D628)&lt;&gt;'Налаштування'!$B$4,DAY(D628)&lt;&gt;1,E628&lt;&gt;DATE(YEAR(D628),MONTH(D628)+1,0)))),"Перевірте період",IF(COUNTIFS($B$7:$B$806,"="&amp;B628,$C$7:$C$806,C628,$D$7:$D$806,"&lt;="&amp;E628,$E$7:$E$806,"&gt;="&amp;D628)&gt;1,"Періоди перетинаються","Поля заповнені")))))))))))</x:f>
      </x:c>
      <x:c r="L628" s="11"/>
    </x:row>
    <x:row r="629" ht="40" customHeight="1">
      <x:c r="A629" s="11"/>
      <x:c r="B629" s="11"/>
      <x:c r="C629" s="11"/>
      <x:c r="D629" s="23"/>
      <x:c r="E629" s="23"/>
      <x:c r="F629" s="11"/>
      <x:c r="G629" s="11"/>
      <x:c r="H629" s="11"/>
      <x:c r="I629" s="11"/>
      <x:c r="J629" s="11"/>
      <x:c r="K629" s="12" t="str">
        <x:f>IF(COUNTA(A629:J629,L629)=0,"",IF(OR(OR(NOT(ISTEXT(A629)),LEN(TRIM(A629))=0),OR(NOT(ISTEXT(B629)),LEN(TRIM(B629))=0),OR(NOT(ISTEXT(F629)),LEN(TRIM(F629))=0),OR(NOT(ISTEXT(J629)),LEN(TRIM(J629))=0)),"Заповніть код, відділ, підсумок і роль",IF(OR(A629&lt;&gt;TRIM(A629),B629&lt;&gt;TRIM(B629),ISNUMBER(FIND("*",A629)),ISNUMBER(FIND("?",A629)),ISNUMBER(FIND("~",A629)),ISNUMBER(FIND("*",B629)),ISNUMBER(FIND("?",B629)),ISNUMBER(FIND("~",B629))),"Перевірте код і відділ",IF(COUNTIF($A$7:$A$806,"="&amp;A629)&gt;1,"Код повторюється",IF(COUNTIFS('Налаштування'!$I$7:$I$18,"="&amp;B629,'Налаштування'!$J$7:$J$18,"Готово")&lt;&gt;1,"Перевірте відділ",IF(NOT(OR(C629="Тижневий",C629="Місячний")),"Оберіть тип",IF(OR(NOT(ISNUMBER(D629)),NOT(ISNUMBER(E629))),"Вкажіть дати",IF(OR(OR(D629&lt;1,D629&gt;2958465,D629&lt;&gt;INT(D629)),OR(E629&lt;1,E629&gt;2958465,E629&lt;&gt;INT(E629)),D629&gt;E629),"Перевірте дати",IF(OR('Налаштування'!$C$4&lt;&gt;"Готово",E629&lt;DATE('Налаштування'!$B$4,1,1),D629&gt;DATE('Налаштування'!$B$4,12,31)),"Перевірте рік",IF(OR(AND(C629="Тижневий",E629-D629&lt;&gt;6),AND(C629="Місячний",OR(YEAR(D629)&lt;&gt;'Налаштування'!$B$4,DAY(D629)&lt;&gt;1,E629&lt;&gt;DATE(YEAR(D629),MONTH(D629)+1,0)))),"Перевірте період",IF(COUNTIFS($B$7:$B$806,"="&amp;B629,$C$7:$C$806,C629,$D$7:$D$806,"&lt;="&amp;E629,$E$7:$E$806,"&gt;="&amp;D629)&gt;1,"Періоди перетинаються","Поля заповнені")))))))))))</x:f>
      </x:c>
      <x:c r="L629" s="11"/>
    </x:row>
    <x:row r="630" ht="40" customHeight="1">
      <x:c r="A630" s="11"/>
      <x:c r="B630" s="11"/>
      <x:c r="C630" s="11"/>
      <x:c r="D630" s="23"/>
      <x:c r="E630" s="23"/>
      <x:c r="F630" s="11"/>
      <x:c r="G630" s="11"/>
      <x:c r="H630" s="11"/>
      <x:c r="I630" s="11"/>
      <x:c r="J630" s="11"/>
      <x:c r="K630" s="12" t="str">
        <x:f>IF(COUNTA(A630:J630,L630)=0,"",IF(OR(OR(NOT(ISTEXT(A630)),LEN(TRIM(A630))=0),OR(NOT(ISTEXT(B630)),LEN(TRIM(B630))=0),OR(NOT(ISTEXT(F630)),LEN(TRIM(F630))=0),OR(NOT(ISTEXT(J630)),LEN(TRIM(J630))=0)),"Заповніть код, відділ, підсумок і роль",IF(OR(A630&lt;&gt;TRIM(A630),B630&lt;&gt;TRIM(B630),ISNUMBER(FIND("*",A630)),ISNUMBER(FIND("?",A630)),ISNUMBER(FIND("~",A630)),ISNUMBER(FIND("*",B630)),ISNUMBER(FIND("?",B630)),ISNUMBER(FIND("~",B630))),"Перевірте код і відділ",IF(COUNTIF($A$7:$A$806,"="&amp;A630)&gt;1,"Код повторюється",IF(COUNTIFS('Налаштування'!$I$7:$I$18,"="&amp;B630,'Налаштування'!$J$7:$J$18,"Готово")&lt;&gt;1,"Перевірте відділ",IF(NOT(OR(C630="Тижневий",C630="Місячний")),"Оберіть тип",IF(OR(NOT(ISNUMBER(D630)),NOT(ISNUMBER(E630))),"Вкажіть дати",IF(OR(OR(D630&lt;1,D630&gt;2958465,D630&lt;&gt;INT(D630)),OR(E630&lt;1,E630&gt;2958465,E630&lt;&gt;INT(E630)),D630&gt;E630),"Перевірте дати",IF(OR('Налаштування'!$C$4&lt;&gt;"Готово",E630&lt;DATE('Налаштування'!$B$4,1,1),D630&gt;DATE('Налаштування'!$B$4,12,31)),"Перевірте рік",IF(OR(AND(C630="Тижневий",E630-D630&lt;&gt;6),AND(C630="Місячний",OR(YEAR(D630)&lt;&gt;'Налаштування'!$B$4,DAY(D630)&lt;&gt;1,E630&lt;&gt;DATE(YEAR(D630),MONTH(D630)+1,0)))),"Перевірте період",IF(COUNTIFS($B$7:$B$806,"="&amp;B630,$C$7:$C$806,C630,$D$7:$D$806,"&lt;="&amp;E630,$E$7:$E$806,"&gt;="&amp;D630)&gt;1,"Періоди перетинаються","Поля заповнені")))))))))))</x:f>
      </x:c>
      <x:c r="L630" s="11"/>
    </x:row>
    <x:row r="631" ht="40" customHeight="1">
      <x:c r="A631" s="11"/>
      <x:c r="B631" s="11"/>
      <x:c r="C631" s="11"/>
      <x:c r="D631" s="23"/>
      <x:c r="E631" s="23"/>
      <x:c r="F631" s="11"/>
      <x:c r="G631" s="11"/>
      <x:c r="H631" s="11"/>
      <x:c r="I631" s="11"/>
      <x:c r="J631" s="11"/>
      <x:c r="K631" s="12" t="str">
        <x:f>IF(COUNTA(A631:J631,L631)=0,"",IF(OR(OR(NOT(ISTEXT(A631)),LEN(TRIM(A631))=0),OR(NOT(ISTEXT(B631)),LEN(TRIM(B631))=0),OR(NOT(ISTEXT(F631)),LEN(TRIM(F631))=0),OR(NOT(ISTEXT(J631)),LEN(TRIM(J631))=0)),"Заповніть код, відділ, підсумок і роль",IF(OR(A631&lt;&gt;TRIM(A631),B631&lt;&gt;TRIM(B631),ISNUMBER(FIND("*",A631)),ISNUMBER(FIND("?",A631)),ISNUMBER(FIND("~",A631)),ISNUMBER(FIND("*",B631)),ISNUMBER(FIND("?",B631)),ISNUMBER(FIND("~",B631))),"Перевірте код і відділ",IF(COUNTIF($A$7:$A$806,"="&amp;A631)&gt;1,"Код повторюється",IF(COUNTIFS('Налаштування'!$I$7:$I$18,"="&amp;B631,'Налаштування'!$J$7:$J$18,"Готово")&lt;&gt;1,"Перевірте відділ",IF(NOT(OR(C631="Тижневий",C631="Місячний")),"Оберіть тип",IF(OR(NOT(ISNUMBER(D631)),NOT(ISNUMBER(E631))),"Вкажіть дати",IF(OR(OR(D631&lt;1,D631&gt;2958465,D631&lt;&gt;INT(D631)),OR(E631&lt;1,E631&gt;2958465,E631&lt;&gt;INT(E631)),D631&gt;E631),"Перевірте дати",IF(OR('Налаштування'!$C$4&lt;&gt;"Готово",E631&lt;DATE('Налаштування'!$B$4,1,1),D631&gt;DATE('Налаштування'!$B$4,12,31)),"Перевірте рік",IF(OR(AND(C631="Тижневий",E631-D631&lt;&gt;6),AND(C631="Місячний",OR(YEAR(D631)&lt;&gt;'Налаштування'!$B$4,DAY(D631)&lt;&gt;1,E631&lt;&gt;DATE(YEAR(D631),MONTH(D631)+1,0)))),"Перевірте період",IF(COUNTIFS($B$7:$B$806,"="&amp;B631,$C$7:$C$806,C631,$D$7:$D$806,"&lt;="&amp;E631,$E$7:$E$806,"&gt;="&amp;D631)&gt;1,"Періоди перетинаються","Поля заповнені")))))))))))</x:f>
      </x:c>
      <x:c r="L631" s="11"/>
    </x:row>
    <x:row r="632" ht="40" customHeight="1">
      <x:c r="A632" s="11"/>
      <x:c r="B632" s="11"/>
      <x:c r="C632" s="11"/>
      <x:c r="D632" s="23"/>
      <x:c r="E632" s="23"/>
      <x:c r="F632" s="11"/>
      <x:c r="G632" s="11"/>
      <x:c r="H632" s="11"/>
      <x:c r="I632" s="11"/>
      <x:c r="J632" s="11"/>
      <x:c r="K632" s="12" t="str">
        <x:f>IF(COUNTA(A632:J632,L632)=0,"",IF(OR(OR(NOT(ISTEXT(A632)),LEN(TRIM(A632))=0),OR(NOT(ISTEXT(B632)),LEN(TRIM(B632))=0),OR(NOT(ISTEXT(F632)),LEN(TRIM(F632))=0),OR(NOT(ISTEXT(J632)),LEN(TRIM(J632))=0)),"Заповніть код, відділ, підсумок і роль",IF(OR(A632&lt;&gt;TRIM(A632),B632&lt;&gt;TRIM(B632),ISNUMBER(FIND("*",A632)),ISNUMBER(FIND("?",A632)),ISNUMBER(FIND("~",A632)),ISNUMBER(FIND("*",B632)),ISNUMBER(FIND("?",B632)),ISNUMBER(FIND("~",B632))),"Перевірте код і відділ",IF(COUNTIF($A$7:$A$806,"="&amp;A632)&gt;1,"Код повторюється",IF(COUNTIFS('Налаштування'!$I$7:$I$18,"="&amp;B632,'Налаштування'!$J$7:$J$18,"Готово")&lt;&gt;1,"Перевірте відділ",IF(NOT(OR(C632="Тижневий",C632="Місячний")),"Оберіть тип",IF(OR(NOT(ISNUMBER(D632)),NOT(ISNUMBER(E632))),"Вкажіть дати",IF(OR(OR(D632&lt;1,D632&gt;2958465,D632&lt;&gt;INT(D632)),OR(E632&lt;1,E632&gt;2958465,E632&lt;&gt;INT(E632)),D632&gt;E632),"Перевірте дати",IF(OR('Налаштування'!$C$4&lt;&gt;"Готово",E632&lt;DATE('Налаштування'!$B$4,1,1),D632&gt;DATE('Налаштування'!$B$4,12,31)),"Перевірте рік",IF(OR(AND(C632="Тижневий",E632-D632&lt;&gt;6),AND(C632="Місячний",OR(YEAR(D632)&lt;&gt;'Налаштування'!$B$4,DAY(D632)&lt;&gt;1,E632&lt;&gt;DATE(YEAR(D632),MONTH(D632)+1,0)))),"Перевірте період",IF(COUNTIFS($B$7:$B$806,"="&amp;B632,$C$7:$C$806,C632,$D$7:$D$806,"&lt;="&amp;E632,$E$7:$E$806,"&gt;="&amp;D632)&gt;1,"Періоди перетинаються","Поля заповнені")))))))))))</x:f>
      </x:c>
      <x:c r="L632" s="11"/>
    </x:row>
    <x:row r="633" ht="40" customHeight="1">
      <x:c r="A633" s="11"/>
      <x:c r="B633" s="11"/>
      <x:c r="C633" s="11"/>
      <x:c r="D633" s="23"/>
      <x:c r="E633" s="23"/>
      <x:c r="F633" s="11"/>
      <x:c r="G633" s="11"/>
      <x:c r="H633" s="11"/>
      <x:c r="I633" s="11"/>
      <x:c r="J633" s="11"/>
      <x:c r="K633" s="12" t="str">
        <x:f>IF(COUNTA(A633:J633,L633)=0,"",IF(OR(OR(NOT(ISTEXT(A633)),LEN(TRIM(A633))=0),OR(NOT(ISTEXT(B633)),LEN(TRIM(B633))=0),OR(NOT(ISTEXT(F633)),LEN(TRIM(F633))=0),OR(NOT(ISTEXT(J633)),LEN(TRIM(J633))=0)),"Заповніть код, відділ, підсумок і роль",IF(OR(A633&lt;&gt;TRIM(A633),B633&lt;&gt;TRIM(B633),ISNUMBER(FIND("*",A633)),ISNUMBER(FIND("?",A633)),ISNUMBER(FIND("~",A633)),ISNUMBER(FIND("*",B633)),ISNUMBER(FIND("?",B633)),ISNUMBER(FIND("~",B633))),"Перевірте код і відділ",IF(COUNTIF($A$7:$A$806,"="&amp;A633)&gt;1,"Код повторюється",IF(COUNTIFS('Налаштування'!$I$7:$I$18,"="&amp;B633,'Налаштування'!$J$7:$J$18,"Готово")&lt;&gt;1,"Перевірте відділ",IF(NOT(OR(C633="Тижневий",C633="Місячний")),"Оберіть тип",IF(OR(NOT(ISNUMBER(D633)),NOT(ISNUMBER(E633))),"Вкажіть дати",IF(OR(OR(D633&lt;1,D633&gt;2958465,D633&lt;&gt;INT(D633)),OR(E633&lt;1,E633&gt;2958465,E633&lt;&gt;INT(E633)),D633&gt;E633),"Перевірте дати",IF(OR('Налаштування'!$C$4&lt;&gt;"Готово",E633&lt;DATE('Налаштування'!$B$4,1,1),D633&gt;DATE('Налаштування'!$B$4,12,31)),"Перевірте рік",IF(OR(AND(C633="Тижневий",E633-D633&lt;&gt;6),AND(C633="Місячний",OR(YEAR(D633)&lt;&gt;'Налаштування'!$B$4,DAY(D633)&lt;&gt;1,E633&lt;&gt;DATE(YEAR(D633),MONTH(D633)+1,0)))),"Перевірте період",IF(COUNTIFS($B$7:$B$806,"="&amp;B633,$C$7:$C$806,C633,$D$7:$D$806,"&lt;="&amp;E633,$E$7:$E$806,"&gt;="&amp;D633)&gt;1,"Періоди перетинаються","Поля заповнені")))))))))))</x:f>
      </x:c>
      <x:c r="L633" s="11"/>
    </x:row>
    <x:row r="634" ht="40" customHeight="1">
      <x:c r="A634" s="11"/>
      <x:c r="B634" s="11"/>
      <x:c r="C634" s="11"/>
      <x:c r="D634" s="23"/>
      <x:c r="E634" s="23"/>
      <x:c r="F634" s="11"/>
      <x:c r="G634" s="11"/>
      <x:c r="H634" s="11"/>
      <x:c r="I634" s="11"/>
      <x:c r="J634" s="11"/>
      <x:c r="K634" s="12" t="str">
        <x:f>IF(COUNTA(A634:J634,L634)=0,"",IF(OR(OR(NOT(ISTEXT(A634)),LEN(TRIM(A634))=0),OR(NOT(ISTEXT(B634)),LEN(TRIM(B634))=0),OR(NOT(ISTEXT(F634)),LEN(TRIM(F634))=0),OR(NOT(ISTEXT(J634)),LEN(TRIM(J634))=0)),"Заповніть код, відділ, підсумок і роль",IF(OR(A634&lt;&gt;TRIM(A634),B634&lt;&gt;TRIM(B634),ISNUMBER(FIND("*",A634)),ISNUMBER(FIND("?",A634)),ISNUMBER(FIND("~",A634)),ISNUMBER(FIND("*",B634)),ISNUMBER(FIND("?",B634)),ISNUMBER(FIND("~",B634))),"Перевірте код і відділ",IF(COUNTIF($A$7:$A$806,"="&amp;A634)&gt;1,"Код повторюється",IF(COUNTIFS('Налаштування'!$I$7:$I$18,"="&amp;B634,'Налаштування'!$J$7:$J$18,"Готово")&lt;&gt;1,"Перевірте відділ",IF(NOT(OR(C634="Тижневий",C634="Місячний")),"Оберіть тип",IF(OR(NOT(ISNUMBER(D634)),NOT(ISNUMBER(E634))),"Вкажіть дати",IF(OR(OR(D634&lt;1,D634&gt;2958465,D634&lt;&gt;INT(D634)),OR(E634&lt;1,E634&gt;2958465,E634&lt;&gt;INT(E634)),D634&gt;E634),"Перевірте дати",IF(OR('Налаштування'!$C$4&lt;&gt;"Готово",E634&lt;DATE('Налаштування'!$B$4,1,1),D634&gt;DATE('Налаштування'!$B$4,12,31)),"Перевірте рік",IF(OR(AND(C634="Тижневий",E634-D634&lt;&gt;6),AND(C634="Місячний",OR(YEAR(D634)&lt;&gt;'Налаштування'!$B$4,DAY(D634)&lt;&gt;1,E634&lt;&gt;DATE(YEAR(D634),MONTH(D634)+1,0)))),"Перевірте період",IF(COUNTIFS($B$7:$B$806,"="&amp;B634,$C$7:$C$806,C634,$D$7:$D$806,"&lt;="&amp;E634,$E$7:$E$806,"&gt;="&amp;D634)&gt;1,"Періоди перетинаються","Поля заповнені")))))))))))</x:f>
      </x:c>
      <x:c r="L634" s="11"/>
    </x:row>
    <x:row r="635" ht="40" customHeight="1">
      <x:c r="A635" s="11"/>
      <x:c r="B635" s="11"/>
      <x:c r="C635" s="11"/>
      <x:c r="D635" s="23"/>
      <x:c r="E635" s="23"/>
      <x:c r="F635" s="11"/>
      <x:c r="G635" s="11"/>
      <x:c r="H635" s="11"/>
      <x:c r="I635" s="11"/>
      <x:c r="J635" s="11"/>
      <x:c r="K635" s="12" t="str">
        <x:f>IF(COUNTA(A635:J635,L635)=0,"",IF(OR(OR(NOT(ISTEXT(A635)),LEN(TRIM(A635))=0),OR(NOT(ISTEXT(B635)),LEN(TRIM(B635))=0),OR(NOT(ISTEXT(F635)),LEN(TRIM(F635))=0),OR(NOT(ISTEXT(J635)),LEN(TRIM(J635))=0)),"Заповніть код, відділ, підсумок і роль",IF(OR(A635&lt;&gt;TRIM(A635),B635&lt;&gt;TRIM(B635),ISNUMBER(FIND("*",A635)),ISNUMBER(FIND("?",A635)),ISNUMBER(FIND("~",A635)),ISNUMBER(FIND("*",B635)),ISNUMBER(FIND("?",B635)),ISNUMBER(FIND("~",B635))),"Перевірте код і відділ",IF(COUNTIF($A$7:$A$806,"="&amp;A635)&gt;1,"Код повторюється",IF(COUNTIFS('Налаштування'!$I$7:$I$18,"="&amp;B635,'Налаштування'!$J$7:$J$18,"Готово")&lt;&gt;1,"Перевірте відділ",IF(NOT(OR(C635="Тижневий",C635="Місячний")),"Оберіть тип",IF(OR(NOT(ISNUMBER(D635)),NOT(ISNUMBER(E635))),"Вкажіть дати",IF(OR(OR(D635&lt;1,D635&gt;2958465,D635&lt;&gt;INT(D635)),OR(E635&lt;1,E635&gt;2958465,E635&lt;&gt;INT(E635)),D635&gt;E635),"Перевірте дати",IF(OR('Налаштування'!$C$4&lt;&gt;"Готово",E635&lt;DATE('Налаштування'!$B$4,1,1),D635&gt;DATE('Налаштування'!$B$4,12,31)),"Перевірте рік",IF(OR(AND(C635="Тижневий",E635-D635&lt;&gt;6),AND(C635="Місячний",OR(YEAR(D635)&lt;&gt;'Налаштування'!$B$4,DAY(D635)&lt;&gt;1,E635&lt;&gt;DATE(YEAR(D635),MONTH(D635)+1,0)))),"Перевірте період",IF(COUNTIFS($B$7:$B$806,"="&amp;B635,$C$7:$C$806,C635,$D$7:$D$806,"&lt;="&amp;E635,$E$7:$E$806,"&gt;="&amp;D635)&gt;1,"Періоди перетинаються","Поля заповнені")))))))))))</x:f>
      </x:c>
      <x:c r="L635" s="11"/>
    </x:row>
    <x:row r="636" ht="40" customHeight="1">
      <x:c r="A636" s="11"/>
      <x:c r="B636" s="11"/>
      <x:c r="C636" s="11"/>
      <x:c r="D636" s="23"/>
      <x:c r="E636" s="23"/>
      <x:c r="F636" s="11"/>
      <x:c r="G636" s="11"/>
      <x:c r="H636" s="11"/>
      <x:c r="I636" s="11"/>
      <x:c r="J636" s="11"/>
      <x:c r="K636" s="12" t="str">
        <x:f>IF(COUNTA(A636:J636,L636)=0,"",IF(OR(OR(NOT(ISTEXT(A636)),LEN(TRIM(A636))=0),OR(NOT(ISTEXT(B636)),LEN(TRIM(B636))=0),OR(NOT(ISTEXT(F636)),LEN(TRIM(F636))=0),OR(NOT(ISTEXT(J636)),LEN(TRIM(J636))=0)),"Заповніть код, відділ, підсумок і роль",IF(OR(A636&lt;&gt;TRIM(A636),B636&lt;&gt;TRIM(B636),ISNUMBER(FIND("*",A636)),ISNUMBER(FIND("?",A636)),ISNUMBER(FIND("~",A636)),ISNUMBER(FIND("*",B636)),ISNUMBER(FIND("?",B636)),ISNUMBER(FIND("~",B636))),"Перевірте код і відділ",IF(COUNTIF($A$7:$A$806,"="&amp;A636)&gt;1,"Код повторюється",IF(COUNTIFS('Налаштування'!$I$7:$I$18,"="&amp;B636,'Налаштування'!$J$7:$J$18,"Готово")&lt;&gt;1,"Перевірте відділ",IF(NOT(OR(C636="Тижневий",C636="Місячний")),"Оберіть тип",IF(OR(NOT(ISNUMBER(D636)),NOT(ISNUMBER(E636))),"Вкажіть дати",IF(OR(OR(D636&lt;1,D636&gt;2958465,D636&lt;&gt;INT(D636)),OR(E636&lt;1,E636&gt;2958465,E636&lt;&gt;INT(E636)),D636&gt;E636),"Перевірте дати",IF(OR('Налаштування'!$C$4&lt;&gt;"Готово",E636&lt;DATE('Налаштування'!$B$4,1,1),D636&gt;DATE('Налаштування'!$B$4,12,31)),"Перевірте рік",IF(OR(AND(C636="Тижневий",E636-D636&lt;&gt;6),AND(C636="Місячний",OR(YEAR(D636)&lt;&gt;'Налаштування'!$B$4,DAY(D636)&lt;&gt;1,E636&lt;&gt;DATE(YEAR(D636),MONTH(D636)+1,0)))),"Перевірте період",IF(COUNTIFS($B$7:$B$806,"="&amp;B636,$C$7:$C$806,C636,$D$7:$D$806,"&lt;="&amp;E636,$E$7:$E$806,"&gt;="&amp;D636)&gt;1,"Періоди перетинаються","Поля заповнені")))))))))))</x:f>
      </x:c>
      <x:c r="L636" s="11"/>
    </x:row>
    <x:row r="637" ht="40" customHeight="1">
      <x:c r="A637" s="11"/>
      <x:c r="B637" s="11"/>
      <x:c r="C637" s="11"/>
      <x:c r="D637" s="23"/>
      <x:c r="E637" s="23"/>
      <x:c r="F637" s="11"/>
      <x:c r="G637" s="11"/>
      <x:c r="H637" s="11"/>
      <x:c r="I637" s="11"/>
      <x:c r="J637" s="11"/>
      <x:c r="K637" s="12" t="str">
        <x:f>IF(COUNTA(A637:J637,L637)=0,"",IF(OR(OR(NOT(ISTEXT(A637)),LEN(TRIM(A637))=0),OR(NOT(ISTEXT(B637)),LEN(TRIM(B637))=0),OR(NOT(ISTEXT(F637)),LEN(TRIM(F637))=0),OR(NOT(ISTEXT(J637)),LEN(TRIM(J637))=0)),"Заповніть код, відділ, підсумок і роль",IF(OR(A637&lt;&gt;TRIM(A637),B637&lt;&gt;TRIM(B637),ISNUMBER(FIND("*",A637)),ISNUMBER(FIND("?",A637)),ISNUMBER(FIND("~",A637)),ISNUMBER(FIND("*",B637)),ISNUMBER(FIND("?",B637)),ISNUMBER(FIND("~",B637))),"Перевірте код і відділ",IF(COUNTIF($A$7:$A$806,"="&amp;A637)&gt;1,"Код повторюється",IF(COUNTIFS('Налаштування'!$I$7:$I$18,"="&amp;B637,'Налаштування'!$J$7:$J$18,"Готово")&lt;&gt;1,"Перевірте відділ",IF(NOT(OR(C637="Тижневий",C637="Місячний")),"Оберіть тип",IF(OR(NOT(ISNUMBER(D637)),NOT(ISNUMBER(E637))),"Вкажіть дати",IF(OR(OR(D637&lt;1,D637&gt;2958465,D637&lt;&gt;INT(D637)),OR(E637&lt;1,E637&gt;2958465,E637&lt;&gt;INT(E637)),D637&gt;E637),"Перевірте дати",IF(OR('Налаштування'!$C$4&lt;&gt;"Готово",E637&lt;DATE('Налаштування'!$B$4,1,1),D637&gt;DATE('Налаштування'!$B$4,12,31)),"Перевірте рік",IF(OR(AND(C637="Тижневий",E637-D637&lt;&gt;6),AND(C637="Місячний",OR(YEAR(D637)&lt;&gt;'Налаштування'!$B$4,DAY(D637)&lt;&gt;1,E637&lt;&gt;DATE(YEAR(D637),MONTH(D637)+1,0)))),"Перевірте період",IF(COUNTIFS($B$7:$B$806,"="&amp;B637,$C$7:$C$806,C637,$D$7:$D$806,"&lt;="&amp;E637,$E$7:$E$806,"&gt;="&amp;D637)&gt;1,"Періоди перетинаються","Поля заповнені")))))))))))</x:f>
      </x:c>
      <x:c r="L637" s="11"/>
    </x:row>
    <x:row r="638" ht="40" customHeight="1">
      <x:c r="A638" s="11"/>
      <x:c r="B638" s="11"/>
      <x:c r="C638" s="11"/>
      <x:c r="D638" s="23"/>
      <x:c r="E638" s="23"/>
      <x:c r="F638" s="11"/>
      <x:c r="G638" s="11"/>
      <x:c r="H638" s="11"/>
      <x:c r="I638" s="11"/>
      <x:c r="J638" s="11"/>
      <x:c r="K638" s="12" t="str">
        <x:f>IF(COUNTA(A638:J638,L638)=0,"",IF(OR(OR(NOT(ISTEXT(A638)),LEN(TRIM(A638))=0),OR(NOT(ISTEXT(B638)),LEN(TRIM(B638))=0),OR(NOT(ISTEXT(F638)),LEN(TRIM(F638))=0),OR(NOT(ISTEXT(J638)),LEN(TRIM(J638))=0)),"Заповніть код, відділ, підсумок і роль",IF(OR(A638&lt;&gt;TRIM(A638),B638&lt;&gt;TRIM(B638),ISNUMBER(FIND("*",A638)),ISNUMBER(FIND("?",A638)),ISNUMBER(FIND("~",A638)),ISNUMBER(FIND("*",B638)),ISNUMBER(FIND("?",B638)),ISNUMBER(FIND("~",B638))),"Перевірте код і відділ",IF(COUNTIF($A$7:$A$806,"="&amp;A638)&gt;1,"Код повторюється",IF(COUNTIFS('Налаштування'!$I$7:$I$18,"="&amp;B638,'Налаштування'!$J$7:$J$18,"Готово")&lt;&gt;1,"Перевірте відділ",IF(NOT(OR(C638="Тижневий",C638="Місячний")),"Оберіть тип",IF(OR(NOT(ISNUMBER(D638)),NOT(ISNUMBER(E638))),"Вкажіть дати",IF(OR(OR(D638&lt;1,D638&gt;2958465,D638&lt;&gt;INT(D638)),OR(E638&lt;1,E638&gt;2958465,E638&lt;&gt;INT(E638)),D638&gt;E638),"Перевірте дати",IF(OR('Налаштування'!$C$4&lt;&gt;"Готово",E638&lt;DATE('Налаштування'!$B$4,1,1),D638&gt;DATE('Налаштування'!$B$4,12,31)),"Перевірте рік",IF(OR(AND(C638="Тижневий",E638-D638&lt;&gt;6),AND(C638="Місячний",OR(YEAR(D638)&lt;&gt;'Налаштування'!$B$4,DAY(D638)&lt;&gt;1,E638&lt;&gt;DATE(YEAR(D638),MONTH(D638)+1,0)))),"Перевірте період",IF(COUNTIFS($B$7:$B$806,"="&amp;B638,$C$7:$C$806,C638,$D$7:$D$806,"&lt;="&amp;E638,$E$7:$E$806,"&gt;="&amp;D638)&gt;1,"Періоди перетинаються","Поля заповнені")))))))))))</x:f>
      </x:c>
      <x:c r="L638" s="11"/>
    </x:row>
    <x:row r="639" ht="40" customHeight="1">
      <x:c r="A639" s="11"/>
      <x:c r="B639" s="11"/>
      <x:c r="C639" s="11"/>
      <x:c r="D639" s="23"/>
      <x:c r="E639" s="23"/>
      <x:c r="F639" s="11"/>
      <x:c r="G639" s="11"/>
      <x:c r="H639" s="11"/>
      <x:c r="I639" s="11"/>
      <x:c r="J639" s="11"/>
      <x:c r="K639" s="12" t="str">
        <x:f>IF(COUNTA(A639:J639,L639)=0,"",IF(OR(OR(NOT(ISTEXT(A639)),LEN(TRIM(A639))=0),OR(NOT(ISTEXT(B639)),LEN(TRIM(B639))=0),OR(NOT(ISTEXT(F639)),LEN(TRIM(F639))=0),OR(NOT(ISTEXT(J639)),LEN(TRIM(J639))=0)),"Заповніть код, відділ, підсумок і роль",IF(OR(A639&lt;&gt;TRIM(A639),B639&lt;&gt;TRIM(B639),ISNUMBER(FIND("*",A639)),ISNUMBER(FIND("?",A639)),ISNUMBER(FIND("~",A639)),ISNUMBER(FIND("*",B639)),ISNUMBER(FIND("?",B639)),ISNUMBER(FIND("~",B639))),"Перевірте код і відділ",IF(COUNTIF($A$7:$A$806,"="&amp;A639)&gt;1,"Код повторюється",IF(COUNTIFS('Налаштування'!$I$7:$I$18,"="&amp;B639,'Налаштування'!$J$7:$J$18,"Готово")&lt;&gt;1,"Перевірте відділ",IF(NOT(OR(C639="Тижневий",C639="Місячний")),"Оберіть тип",IF(OR(NOT(ISNUMBER(D639)),NOT(ISNUMBER(E639))),"Вкажіть дати",IF(OR(OR(D639&lt;1,D639&gt;2958465,D639&lt;&gt;INT(D639)),OR(E639&lt;1,E639&gt;2958465,E639&lt;&gt;INT(E639)),D639&gt;E639),"Перевірте дати",IF(OR('Налаштування'!$C$4&lt;&gt;"Готово",E639&lt;DATE('Налаштування'!$B$4,1,1),D639&gt;DATE('Налаштування'!$B$4,12,31)),"Перевірте рік",IF(OR(AND(C639="Тижневий",E639-D639&lt;&gt;6),AND(C639="Місячний",OR(YEAR(D639)&lt;&gt;'Налаштування'!$B$4,DAY(D639)&lt;&gt;1,E639&lt;&gt;DATE(YEAR(D639),MONTH(D639)+1,0)))),"Перевірте період",IF(COUNTIFS($B$7:$B$806,"="&amp;B639,$C$7:$C$806,C639,$D$7:$D$806,"&lt;="&amp;E639,$E$7:$E$806,"&gt;="&amp;D639)&gt;1,"Періоди перетинаються","Поля заповнені")))))))))))</x:f>
      </x:c>
      <x:c r="L639" s="11"/>
    </x:row>
    <x:row r="640" ht="40" customHeight="1">
      <x:c r="A640" s="11"/>
      <x:c r="B640" s="11"/>
      <x:c r="C640" s="11"/>
      <x:c r="D640" s="23"/>
      <x:c r="E640" s="23"/>
      <x:c r="F640" s="11"/>
      <x:c r="G640" s="11"/>
      <x:c r="H640" s="11"/>
      <x:c r="I640" s="11"/>
      <x:c r="J640" s="11"/>
      <x:c r="K640" s="12" t="str">
        <x:f>IF(COUNTA(A640:J640,L640)=0,"",IF(OR(OR(NOT(ISTEXT(A640)),LEN(TRIM(A640))=0),OR(NOT(ISTEXT(B640)),LEN(TRIM(B640))=0),OR(NOT(ISTEXT(F640)),LEN(TRIM(F640))=0),OR(NOT(ISTEXT(J640)),LEN(TRIM(J640))=0)),"Заповніть код, відділ, підсумок і роль",IF(OR(A640&lt;&gt;TRIM(A640),B640&lt;&gt;TRIM(B640),ISNUMBER(FIND("*",A640)),ISNUMBER(FIND("?",A640)),ISNUMBER(FIND("~",A640)),ISNUMBER(FIND("*",B640)),ISNUMBER(FIND("?",B640)),ISNUMBER(FIND("~",B640))),"Перевірте код і відділ",IF(COUNTIF($A$7:$A$806,"="&amp;A640)&gt;1,"Код повторюється",IF(COUNTIFS('Налаштування'!$I$7:$I$18,"="&amp;B640,'Налаштування'!$J$7:$J$18,"Готово")&lt;&gt;1,"Перевірте відділ",IF(NOT(OR(C640="Тижневий",C640="Місячний")),"Оберіть тип",IF(OR(NOT(ISNUMBER(D640)),NOT(ISNUMBER(E640))),"Вкажіть дати",IF(OR(OR(D640&lt;1,D640&gt;2958465,D640&lt;&gt;INT(D640)),OR(E640&lt;1,E640&gt;2958465,E640&lt;&gt;INT(E640)),D640&gt;E640),"Перевірте дати",IF(OR('Налаштування'!$C$4&lt;&gt;"Готово",E640&lt;DATE('Налаштування'!$B$4,1,1),D640&gt;DATE('Налаштування'!$B$4,12,31)),"Перевірте рік",IF(OR(AND(C640="Тижневий",E640-D640&lt;&gt;6),AND(C640="Місячний",OR(YEAR(D640)&lt;&gt;'Налаштування'!$B$4,DAY(D640)&lt;&gt;1,E640&lt;&gt;DATE(YEAR(D640),MONTH(D640)+1,0)))),"Перевірте період",IF(COUNTIFS($B$7:$B$806,"="&amp;B640,$C$7:$C$806,C640,$D$7:$D$806,"&lt;="&amp;E640,$E$7:$E$806,"&gt;="&amp;D640)&gt;1,"Періоди перетинаються","Поля заповнені")))))))))))</x:f>
      </x:c>
      <x:c r="L640" s="11"/>
    </x:row>
    <x:row r="641" ht="40" customHeight="1">
      <x:c r="A641" s="11"/>
      <x:c r="B641" s="11"/>
      <x:c r="C641" s="11"/>
      <x:c r="D641" s="23"/>
      <x:c r="E641" s="23"/>
      <x:c r="F641" s="11"/>
      <x:c r="G641" s="11"/>
      <x:c r="H641" s="11"/>
      <x:c r="I641" s="11"/>
      <x:c r="J641" s="11"/>
      <x:c r="K641" s="12" t="str">
        <x:f>IF(COUNTA(A641:J641,L641)=0,"",IF(OR(OR(NOT(ISTEXT(A641)),LEN(TRIM(A641))=0),OR(NOT(ISTEXT(B641)),LEN(TRIM(B641))=0),OR(NOT(ISTEXT(F641)),LEN(TRIM(F641))=0),OR(NOT(ISTEXT(J641)),LEN(TRIM(J641))=0)),"Заповніть код, відділ, підсумок і роль",IF(OR(A641&lt;&gt;TRIM(A641),B641&lt;&gt;TRIM(B641),ISNUMBER(FIND("*",A641)),ISNUMBER(FIND("?",A641)),ISNUMBER(FIND("~",A641)),ISNUMBER(FIND("*",B641)),ISNUMBER(FIND("?",B641)),ISNUMBER(FIND("~",B641))),"Перевірте код і відділ",IF(COUNTIF($A$7:$A$806,"="&amp;A641)&gt;1,"Код повторюється",IF(COUNTIFS('Налаштування'!$I$7:$I$18,"="&amp;B641,'Налаштування'!$J$7:$J$18,"Готово")&lt;&gt;1,"Перевірте відділ",IF(NOT(OR(C641="Тижневий",C641="Місячний")),"Оберіть тип",IF(OR(NOT(ISNUMBER(D641)),NOT(ISNUMBER(E641))),"Вкажіть дати",IF(OR(OR(D641&lt;1,D641&gt;2958465,D641&lt;&gt;INT(D641)),OR(E641&lt;1,E641&gt;2958465,E641&lt;&gt;INT(E641)),D641&gt;E641),"Перевірте дати",IF(OR('Налаштування'!$C$4&lt;&gt;"Готово",E641&lt;DATE('Налаштування'!$B$4,1,1),D641&gt;DATE('Налаштування'!$B$4,12,31)),"Перевірте рік",IF(OR(AND(C641="Тижневий",E641-D641&lt;&gt;6),AND(C641="Місячний",OR(YEAR(D641)&lt;&gt;'Налаштування'!$B$4,DAY(D641)&lt;&gt;1,E641&lt;&gt;DATE(YEAR(D641),MONTH(D641)+1,0)))),"Перевірте період",IF(COUNTIFS($B$7:$B$806,"="&amp;B641,$C$7:$C$806,C641,$D$7:$D$806,"&lt;="&amp;E641,$E$7:$E$806,"&gt;="&amp;D641)&gt;1,"Періоди перетинаються","Поля заповнені")))))))))))</x:f>
      </x:c>
      <x:c r="L641" s="11"/>
    </x:row>
    <x:row r="642" ht="40" customHeight="1">
      <x:c r="A642" s="11"/>
      <x:c r="B642" s="11"/>
      <x:c r="C642" s="11"/>
      <x:c r="D642" s="23"/>
      <x:c r="E642" s="23"/>
      <x:c r="F642" s="11"/>
      <x:c r="G642" s="11"/>
      <x:c r="H642" s="11"/>
      <x:c r="I642" s="11"/>
      <x:c r="J642" s="11"/>
      <x:c r="K642" s="12" t="str">
        <x:f>IF(COUNTA(A642:J642,L642)=0,"",IF(OR(OR(NOT(ISTEXT(A642)),LEN(TRIM(A642))=0),OR(NOT(ISTEXT(B642)),LEN(TRIM(B642))=0),OR(NOT(ISTEXT(F642)),LEN(TRIM(F642))=0),OR(NOT(ISTEXT(J642)),LEN(TRIM(J642))=0)),"Заповніть код, відділ, підсумок і роль",IF(OR(A642&lt;&gt;TRIM(A642),B642&lt;&gt;TRIM(B642),ISNUMBER(FIND("*",A642)),ISNUMBER(FIND("?",A642)),ISNUMBER(FIND("~",A642)),ISNUMBER(FIND("*",B642)),ISNUMBER(FIND("?",B642)),ISNUMBER(FIND("~",B642))),"Перевірте код і відділ",IF(COUNTIF($A$7:$A$806,"="&amp;A642)&gt;1,"Код повторюється",IF(COUNTIFS('Налаштування'!$I$7:$I$18,"="&amp;B642,'Налаштування'!$J$7:$J$18,"Готово")&lt;&gt;1,"Перевірте відділ",IF(NOT(OR(C642="Тижневий",C642="Місячний")),"Оберіть тип",IF(OR(NOT(ISNUMBER(D642)),NOT(ISNUMBER(E642))),"Вкажіть дати",IF(OR(OR(D642&lt;1,D642&gt;2958465,D642&lt;&gt;INT(D642)),OR(E642&lt;1,E642&gt;2958465,E642&lt;&gt;INT(E642)),D642&gt;E642),"Перевірте дати",IF(OR('Налаштування'!$C$4&lt;&gt;"Готово",E642&lt;DATE('Налаштування'!$B$4,1,1),D642&gt;DATE('Налаштування'!$B$4,12,31)),"Перевірте рік",IF(OR(AND(C642="Тижневий",E642-D642&lt;&gt;6),AND(C642="Місячний",OR(YEAR(D642)&lt;&gt;'Налаштування'!$B$4,DAY(D642)&lt;&gt;1,E642&lt;&gt;DATE(YEAR(D642),MONTH(D642)+1,0)))),"Перевірте період",IF(COUNTIFS($B$7:$B$806,"="&amp;B642,$C$7:$C$806,C642,$D$7:$D$806,"&lt;="&amp;E642,$E$7:$E$806,"&gt;="&amp;D642)&gt;1,"Періоди перетинаються","Поля заповнені")))))))))))</x:f>
      </x:c>
      <x:c r="L642" s="11"/>
    </x:row>
    <x:row r="643" ht="40" customHeight="1">
      <x:c r="A643" s="11"/>
      <x:c r="B643" s="11"/>
      <x:c r="C643" s="11"/>
      <x:c r="D643" s="23"/>
      <x:c r="E643" s="23"/>
      <x:c r="F643" s="11"/>
      <x:c r="G643" s="11"/>
      <x:c r="H643" s="11"/>
      <x:c r="I643" s="11"/>
      <x:c r="J643" s="11"/>
      <x:c r="K643" s="12" t="str">
        <x:f>IF(COUNTA(A643:J643,L643)=0,"",IF(OR(OR(NOT(ISTEXT(A643)),LEN(TRIM(A643))=0),OR(NOT(ISTEXT(B643)),LEN(TRIM(B643))=0),OR(NOT(ISTEXT(F643)),LEN(TRIM(F643))=0),OR(NOT(ISTEXT(J643)),LEN(TRIM(J643))=0)),"Заповніть код, відділ, підсумок і роль",IF(OR(A643&lt;&gt;TRIM(A643),B643&lt;&gt;TRIM(B643),ISNUMBER(FIND("*",A643)),ISNUMBER(FIND("?",A643)),ISNUMBER(FIND("~",A643)),ISNUMBER(FIND("*",B643)),ISNUMBER(FIND("?",B643)),ISNUMBER(FIND("~",B643))),"Перевірте код і відділ",IF(COUNTIF($A$7:$A$806,"="&amp;A643)&gt;1,"Код повторюється",IF(COUNTIFS('Налаштування'!$I$7:$I$18,"="&amp;B643,'Налаштування'!$J$7:$J$18,"Готово")&lt;&gt;1,"Перевірте відділ",IF(NOT(OR(C643="Тижневий",C643="Місячний")),"Оберіть тип",IF(OR(NOT(ISNUMBER(D643)),NOT(ISNUMBER(E643))),"Вкажіть дати",IF(OR(OR(D643&lt;1,D643&gt;2958465,D643&lt;&gt;INT(D643)),OR(E643&lt;1,E643&gt;2958465,E643&lt;&gt;INT(E643)),D643&gt;E643),"Перевірте дати",IF(OR('Налаштування'!$C$4&lt;&gt;"Готово",E643&lt;DATE('Налаштування'!$B$4,1,1),D643&gt;DATE('Налаштування'!$B$4,12,31)),"Перевірте рік",IF(OR(AND(C643="Тижневий",E643-D643&lt;&gt;6),AND(C643="Місячний",OR(YEAR(D643)&lt;&gt;'Налаштування'!$B$4,DAY(D643)&lt;&gt;1,E643&lt;&gt;DATE(YEAR(D643),MONTH(D643)+1,0)))),"Перевірте період",IF(COUNTIFS($B$7:$B$806,"="&amp;B643,$C$7:$C$806,C643,$D$7:$D$806,"&lt;="&amp;E643,$E$7:$E$806,"&gt;="&amp;D643)&gt;1,"Періоди перетинаються","Поля заповнені")))))))))))</x:f>
      </x:c>
      <x:c r="L643" s="11"/>
    </x:row>
    <x:row r="644" ht="40" customHeight="1">
      <x:c r="A644" s="11"/>
      <x:c r="B644" s="11"/>
      <x:c r="C644" s="11"/>
      <x:c r="D644" s="23"/>
      <x:c r="E644" s="23"/>
      <x:c r="F644" s="11"/>
      <x:c r="G644" s="11"/>
      <x:c r="H644" s="11"/>
      <x:c r="I644" s="11"/>
      <x:c r="J644" s="11"/>
      <x:c r="K644" s="12" t="str">
        <x:f>IF(COUNTA(A644:J644,L644)=0,"",IF(OR(OR(NOT(ISTEXT(A644)),LEN(TRIM(A644))=0),OR(NOT(ISTEXT(B644)),LEN(TRIM(B644))=0),OR(NOT(ISTEXT(F644)),LEN(TRIM(F644))=0),OR(NOT(ISTEXT(J644)),LEN(TRIM(J644))=0)),"Заповніть код, відділ, підсумок і роль",IF(OR(A644&lt;&gt;TRIM(A644),B644&lt;&gt;TRIM(B644),ISNUMBER(FIND("*",A644)),ISNUMBER(FIND("?",A644)),ISNUMBER(FIND("~",A644)),ISNUMBER(FIND("*",B644)),ISNUMBER(FIND("?",B644)),ISNUMBER(FIND("~",B644))),"Перевірте код і відділ",IF(COUNTIF($A$7:$A$806,"="&amp;A644)&gt;1,"Код повторюється",IF(COUNTIFS('Налаштування'!$I$7:$I$18,"="&amp;B644,'Налаштування'!$J$7:$J$18,"Готово")&lt;&gt;1,"Перевірте відділ",IF(NOT(OR(C644="Тижневий",C644="Місячний")),"Оберіть тип",IF(OR(NOT(ISNUMBER(D644)),NOT(ISNUMBER(E644))),"Вкажіть дати",IF(OR(OR(D644&lt;1,D644&gt;2958465,D644&lt;&gt;INT(D644)),OR(E644&lt;1,E644&gt;2958465,E644&lt;&gt;INT(E644)),D644&gt;E644),"Перевірте дати",IF(OR('Налаштування'!$C$4&lt;&gt;"Готово",E644&lt;DATE('Налаштування'!$B$4,1,1),D644&gt;DATE('Налаштування'!$B$4,12,31)),"Перевірте рік",IF(OR(AND(C644="Тижневий",E644-D644&lt;&gt;6),AND(C644="Місячний",OR(YEAR(D644)&lt;&gt;'Налаштування'!$B$4,DAY(D644)&lt;&gt;1,E644&lt;&gt;DATE(YEAR(D644),MONTH(D644)+1,0)))),"Перевірте період",IF(COUNTIFS($B$7:$B$806,"="&amp;B644,$C$7:$C$806,C644,$D$7:$D$806,"&lt;="&amp;E644,$E$7:$E$806,"&gt;="&amp;D644)&gt;1,"Періоди перетинаються","Поля заповнені")))))))))))</x:f>
      </x:c>
      <x:c r="L644" s="11"/>
    </x:row>
    <x:row r="645" ht="40" customHeight="1">
      <x:c r="A645" s="11"/>
      <x:c r="B645" s="11"/>
      <x:c r="C645" s="11"/>
      <x:c r="D645" s="23"/>
      <x:c r="E645" s="23"/>
      <x:c r="F645" s="11"/>
      <x:c r="G645" s="11"/>
      <x:c r="H645" s="11"/>
      <x:c r="I645" s="11"/>
      <x:c r="J645" s="11"/>
      <x:c r="K645" s="12" t="str">
        <x:f>IF(COUNTA(A645:J645,L645)=0,"",IF(OR(OR(NOT(ISTEXT(A645)),LEN(TRIM(A645))=0),OR(NOT(ISTEXT(B645)),LEN(TRIM(B645))=0),OR(NOT(ISTEXT(F645)),LEN(TRIM(F645))=0),OR(NOT(ISTEXT(J645)),LEN(TRIM(J645))=0)),"Заповніть код, відділ, підсумок і роль",IF(OR(A645&lt;&gt;TRIM(A645),B645&lt;&gt;TRIM(B645),ISNUMBER(FIND("*",A645)),ISNUMBER(FIND("?",A645)),ISNUMBER(FIND("~",A645)),ISNUMBER(FIND("*",B645)),ISNUMBER(FIND("?",B645)),ISNUMBER(FIND("~",B645))),"Перевірте код і відділ",IF(COUNTIF($A$7:$A$806,"="&amp;A645)&gt;1,"Код повторюється",IF(COUNTIFS('Налаштування'!$I$7:$I$18,"="&amp;B645,'Налаштування'!$J$7:$J$18,"Готово")&lt;&gt;1,"Перевірте відділ",IF(NOT(OR(C645="Тижневий",C645="Місячний")),"Оберіть тип",IF(OR(NOT(ISNUMBER(D645)),NOT(ISNUMBER(E645))),"Вкажіть дати",IF(OR(OR(D645&lt;1,D645&gt;2958465,D645&lt;&gt;INT(D645)),OR(E645&lt;1,E645&gt;2958465,E645&lt;&gt;INT(E645)),D645&gt;E645),"Перевірте дати",IF(OR('Налаштування'!$C$4&lt;&gt;"Готово",E645&lt;DATE('Налаштування'!$B$4,1,1),D645&gt;DATE('Налаштування'!$B$4,12,31)),"Перевірте рік",IF(OR(AND(C645="Тижневий",E645-D645&lt;&gt;6),AND(C645="Місячний",OR(YEAR(D645)&lt;&gt;'Налаштування'!$B$4,DAY(D645)&lt;&gt;1,E645&lt;&gt;DATE(YEAR(D645),MONTH(D645)+1,0)))),"Перевірте період",IF(COUNTIFS($B$7:$B$806,"="&amp;B645,$C$7:$C$806,C645,$D$7:$D$806,"&lt;="&amp;E645,$E$7:$E$806,"&gt;="&amp;D645)&gt;1,"Періоди перетинаються","Поля заповнені")))))))))))</x:f>
      </x:c>
      <x:c r="L645" s="11"/>
    </x:row>
    <x:row r="646" ht="40" customHeight="1">
      <x:c r="A646" s="11"/>
      <x:c r="B646" s="11"/>
      <x:c r="C646" s="11"/>
      <x:c r="D646" s="23"/>
      <x:c r="E646" s="23"/>
      <x:c r="F646" s="11"/>
      <x:c r="G646" s="11"/>
      <x:c r="H646" s="11"/>
      <x:c r="I646" s="11"/>
      <x:c r="J646" s="11"/>
      <x:c r="K646" s="12" t="str">
        <x:f>IF(COUNTA(A646:J646,L646)=0,"",IF(OR(OR(NOT(ISTEXT(A646)),LEN(TRIM(A646))=0),OR(NOT(ISTEXT(B646)),LEN(TRIM(B646))=0),OR(NOT(ISTEXT(F646)),LEN(TRIM(F646))=0),OR(NOT(ISTEXT(J646)),LEN(TRIM(J646))=0)),"Заповніть код, відділ, підсумок і роль",IF(OR(A646&lt;&gt;TRIM(A646),B646&lt;&gt;TRIM(B646),ISNUMBER(FIND("*",A646)),ISNUMBER(FIND("?",A646)),ISNUMBER(FIND("~",A646)),ISNUMBER(FIND("*",B646)),ISNUMBER(FIND("?",B646)),ISNUMBER(FIND("~",B646))),"Перевірте код і відділ",IF(COUNTIF($A$7:$A$806,"="&amp;A646)&gt;1,"Код повторюється",IF(COUNTIFS('Налаштування'!$I$7:$I$18,"="&amp;B646,'Налаштування'!$J$7:$J$18,"Готово")&lt;&gt;1,"Перевірте відділ",IF(NOT(OR(C646="Тижневий",C646="Місячний")),"Оберіть тип",IF(OR(NOT(ISNUMBER(D646)),NOT(ISNUMBER(E646))),"Вкажіть дати",IF(OR(OR(D646&lt;1,D646&gt;2958465,D646&lt;&gt;INT(D646)),OR(E646&lt;1,E646&gt;2958465,E646&lt;&gt;INT(E646)),D646&gt;E646),"Перевірте дати",IF(OR('Налаштування'!$C$4&lt;&gt;"Готово",E646&lt;DATE('Налаштування'!$B$4,1,1),D646&gt;DATE('Налаштування'!$B$4,12,31)),"Перевірте рік",IF(OR(AND(C646="Тижневий",E646-D646&lt;&gt;6),AND(C646="Місячний",OR(YEAR(D646)&lt;&gt;'Налаштування'!$B$4,DAY(D646)&lt;&gt;1,E646&lt;&gt;DATE(YEAR(D646),MONTH(D646)+1,0)))),"Перевірте період",IF(COUNTIFS($B$7:$B$806,"="&amp;B646,$C$7:$C$806,C646,$D$7:$D$806,"&lt;="&amp;E646,$E$7:$E$806,"&gt;="&amp;D646)&gt;1,"Періоди перетинаються","Поля заповнені")))))))))))</x:f>
      </x:c>
      <x:c r="L646" s="11"/>
    </x:row>
    <x:row r="647" ht="40" customHeight="1">
      <x:c r="A647" s="11"/>
      <x:c r="B647" s="11"/>
      <x:c r="C647" s="11"/>
      <x:c r="D647" s="23"/>
      <x:c r="E647" s="23"/>
      <x:c r="F647" s="11"/>
      <x:c r="G647" s="11"/>
      <x:c r="H647" s="11"/>
      <x:c r="I647" s="11"/>
      <x:c r="J647" s="11"/>
      <x:c r="K647" s="12" t="str">
        <x:f>IF(COUNTA(A647:J647,L647)=0,"",IF(OR(OR(NOT(ISTEXT(A647)),LEN(TRIM(A647))=0),OR(NOT(ISTEXT(B647)),LEN(TRIM(B647))=0),OR(NOT(ISTEXT(F647)),LEN(TRIM(F647))=0),OR(NOT(ISTEXT(J647)),LEN(TRIM(J647))=0)),"Заповніть код, відділ, підсумок і роль",IF(OR(A647&lt;&gt;TRIM(A647),B647&lt;&gt;TRIM(B647),ISNUMBER(FIND("*",A647)),ISNUMBER(FIND("?",A647)),ISNUMBER(FIND("~",A647)),ISNUMBER(FIND("*",B647)),ISNUMBER(FIND("?",B647)),ISNUMBER(FIND("~",B647))),"Перевірте код і відділ",IF(COUNTIF($A$7:$A$806,"="&amp;A647)&gt;1,"Код повторюється",IF(COUNTIFS('Налаштування'!$I$7:$I$18,"="&amp;B647,'Налаштування'!$J$7:$J$18,"Готово")&lt;&gt;1,"Перевірте відділ",IF(NOT(OR(C647="Тижневий",C647="Місячний")),"Оберіть тип",IF(OR(NOT(ISNUMBER(D647)),NOT(ISNUMBER(E647))),"Вкажіть дати",IF(OR(OR(D647&lt;1,D647&gt;2958465,D647&lt;&gt;INT(D647)),OR(E647&lt;1,E647&gt;2958465,E647&lt;&gt;INT(E647)),D647&gt;E647),"Перевірте дати",IF(OR('Налаштування'!$C$4&lt;&gt;"Готово",E647&lt;DATE('Налаштування'!$B$4,1,1),D647&gt;DATE('Налаштування'!$B$4,12,31)),"Перевірте рік",IF(OR(AND(C647="Тижневий",E647-D647&lt;&gt;6),AND(C647="Місячний",OR(YEAR(D647)&lt;&gt;'Налаштування'!$B$4,DAY(D647)&lt;&gt;1,E647&lt;&gt;DATE(YEAR(D647),MONTH(D647)+1,0)))),"Перевірте період",IF(COUNTIFS($B$7:$B$806,"="&amp;B647,$C$7:$C$806,C647,$D$7:$D$806,"&lt;="&amp;E647,$E$7:$E$806,"&gt;="&amp;D647)&gt;1,"Періоди перетинаються","Поля заповнені")))))))))))</x:f>
      </x:c>
      <x:c r="L647" s="11"/>
    </x:row>
    <x:row r="648" ht="40" customHeight="1">
      <x:c r="A648" s="11"/>
      <x:c r="B648" s="11"/>
      <x:c r="C648" s="11"/>
      <x:c r="D648" s="23"/>
      <x:c r="E648" s="23"/>
      <x:c r="F648" s="11"/>
      <x:c r="G648" s="11"/>
      <x:c r="H648" s="11"/>
      <x:c r="I648" s="11"/>
      <x:c r="J648" s="11"/>
      <x:c r="K648" s="12" t="str">
        <x:f>IF(COUNTA(A648:J648,L648)=0,"",IF(OR(OR(NOT(ISTEXT(A648)),LEN(TRIM(A648))=0),OR(NOT(ISTEXT(B648)),LEN(TRIM(B648))=0),OR(NOT(ISTEXT(F648)),LEN(TRIM(F648))=0),OR(NOT(ISTEXT(J648)),LEN(TRIM(J648))=0)),"Заповніть код, відділ, підсумок і роль",IF(OR(A648&lt;&gt;TRIM(A648),B648&lt;&gt;TRIM(B648),ISNUMBER(FIND("*",A648)),ISNUMBER(FIND("?",A648)),ISNUMBER(FIND("~",A648)),ISNUMBER(FIND("*",B648)),ISNUMBER(FIND("?",B648)),ISNUMBER(FIND("~",B648))),"Перевірте код і відділ",IF(COUNTIF($A$7:$A$806,"="&amp;A648)&gt;1,"Код повторюється",IF(COUNTIFS('Налаштування'!$I$7:$I$18,"="&amp;B648,'Налаштування'!$J$7:$J$18,"Готово")&lt;&gt;1,"Перевірте відділ",IF(NOT(OR(C648="Тижневий",C648="Місячний")),"Оберіть тип",IF(OR(NOT(ISNUMBER(D648)),NOT(ISNUMBER(E648))),"Вкажіть дати",IF(OR(OR(D648&lt;1,D648&gt;2958465,D648&lt;&gt;INT(D648)),OR(E648&lt;1,E648&gt;2958465,E648&lt;&gt;INT(E648)),D648&gt;E648),"Перевірте дати",IF(OR('Налаштування'!$C$4&lt;&gt;"Готово",E648&lt;DATE('Налаштування'!$B$4,1,1),D648&gt;DATE('Налаштування'!$B$4,12,31)),"Перевірте рік",IF(OR(AND(C648="Тижневий",E648-D648&lt;&gt;6),AND(C648="Місячний",OR(YEAR(D648)&lt;&gt;'Налаштування'!$B$4,DAY(D648)&lt;&gt;1,E648&lt;&gt;DATE(YEAR(D648),MONTH(D648)+1,0)))),"Перевірте період",IF(COUNTIFS($B$7:$B$806,"="&amp;B648,$C$7:$C$806,C648,$D$7:$D$806,"&lt;="&amp;E648,$E$7:$E$806,"&gt;="&amp;D648)&gt;1,"Періоди перетинаються","Поля заповнені")))))))))))</x:f>
      </x:c>
      <x:c r="L648" s="11"/>
    </x:row>
    <x:row r="649" ht="40" customHeight="1">
      <x:c r="A649" s="11"/>
      <x:c r="B649" s="11"/>
      <x:c r="C649" s="11"/>
      <x:c r="D649" s="23"/>
      <x:c r="E649" s="23"/>
      <x:c r="F649" s="11"/>
      <x:c r="G649" s="11"/>
      <x:c r="H649" s="11"/>
      <x:c r="I649" s="11"/>
      <x:c r="J649" s="11"/>
      <x:c r="K649" s="12" t="str">
        <x:f>IF(COUNTA(A649:J649,L649)=0,"",IF(OR(OR(NOT(ISTEXT(A649)),LEN(TRIM(A649))=0),OR(NOT(ISTEXT(B649)),LEN(TRIM(B649))=0),OR(NOT(ISTEXT(F649)),LEN(TRIM(F649))=0),OR(NOT(ISTEXT(J649)),LEN(TRIM(J649))=0)),"Заповніть код, відділ, підсумок і роль",IF(OR(A649&lt;&gt;TRIM(A649),B649&lt;&gt;TRIM(B649),ISNUMBER(FIND("*",A649)),ISNUMBER(FIND("?",A649)),ISNUMBER(FIND("~",A649)),ISNUMBER(FIND("*",B649)),ISNUMBER(FIND("?",B649)),ISNUMBER(FIND("~",B649))),"Перевірте код і відділ",IF(COUNTIF($A$7:$A$806,"="&amp;A649)&gt;1,"Код повторюється",IF(COUNTIFS('Налаштування'!$I$7:$I$18,"="&amp;B649,'Налаштування'!$J$7:$J$18,"Готово")&lt;&gt;1,"Перевірте відділ",IF(NOT(OR(C649="Тижневий",C649="Місячний")),"Оберіть тип",IF(OR(NOT(ISNUMBER(D649)),NOT(ISNUMBER(E649))),"Вкажіть дати",IF(OR(OR(D649&lt;1,D649&gt;2958465,D649&lt;&gt;INT(D649)),OR(E649&lt;1,E649&gt;2958465,E649&lt;&gt;INT(E649)),D649&gt;E649),"Перевірте дати",IF(OR('Налаштування'!$C$4&lt;&gt;"Готово",E649&lt;DATE('Налаштування'!$B$4,1,1),D649&gt;DATE('Налаштування'!$B$4,12,31)),"Перевірте рік",IF(OR(AND(C649="Тижневий",E649-D649&lt;&gt;6),AND(C649="Місячний",OR(YEAR(D649)&lt;&gt;'Налаштування'!$B$4,DAY(D649)&lt;&gt;1,E649&lt;&gt;DATE(YEAR(D649),MONTH(D649)+1,0)))),"Перевірте період",IF(COUNTIFS($B$7:$B$806,"="&amp;B649,$C$7:$C$806,C649,$D$7:$D$806,"&lt;="&amp;E649,$E$7:$E$806,"&gt;="&amp;D649)&gt;1,"Періоди перетинаються","Поля заповнені")))))))))))</x:f>
      </x:c>
      <x:c r="L649" s="11"/>
    </x:row>
    <x:row r="650" ht="40" customHeight="1">
      <x:c r="A650" s="11"/>
      <x:c r="B650" s="11"/>
      <x:c r="C650" s="11"/>
      <x:c r="D650" s="23"/>
      <x:c r="E650" s="23"/>
      <x:c r="F650" s="11"/>
      <x:c r="G650" s="11"/>
      <x:c r="H650" s="11"/>
      <x:c r="I650" s="11"/>
      <x:c r="J650" s="11"/>
      <x:c r="K650" s="12" t="str">
        <x:f>IF(COUNTA(A650:J650,L650)=0,"",IF(OR(OR(NOT(ISTEXT(A650)),LEN(TRIM(A650))=0),OR(NOT(ISTEXT(B650)),LEN(TRIM(B650))=0),OR(NOT(ISTEXT(F650)),LEN(TRIM(F650))=0),OR(NOT(ISTEXT(J650)),LEN(TRIM(J650))=0)),"Заповніть код, відділ, підсумок і роль",IF(OR(A650&lt;&gt;TRIM(A650),B650&lt;&gt;TRIM(B650),ISNUMBER(FIND("*",A650)),ISNUMBER(FIND("?",A650)),ISNUMBER(FIND("~",A650)),ISNUMBER(FIND("*",B650)),ISNUMBER(FIND("?",B650)),ISNUMBER(FIND("~",B650))),"Перевірте код і відділ",IF(COUNTIF($A$7:$A$806,"="&amp;A650)&gt;1,"Код повторюється",IF(COUNTIFS('Налаштування'!$I$7:$I$18,"="&amp;B650,'Налаштування'!$J$7:$J$18,"Готово")&lt;&gt;1,"Перевірте відділ",IF(NOT(OR(C650="Тижневий",C650="Місячний")),"Оберіть тип",IF(OR(NOT(ISNUMBER(D650)),NOT(ISNUMBER(E650))),"Вкажіть дати",IF(OR(OR(D650&lt;1,D650&gt;2958465,D650&lt;&gt;INT(D650)),OR(E650&lt;1,E650&gt;2958465,E650&lt;&gt;INT(E650)),D650&gt;E650),"Перевірте дати",IF(OR('Налаштування'!$C$4&lt;&gt;"Готово",E650&lt;DATE('Налаштування'!$B$4,1,1),D650&gt;DATE('Налаштування'!$B$4,12,31)),"Перевірте рік",IF(OR(AND(C650="Тижневий",E650-D650&lt;&gt;6),AND(C650="Місячний",OR(YEAR(D650)&lt;&gt;'Налаштування'!$B$4,DAY(D650)&lt;&gt;1,E650&lt;&gt;DATE(YEAR(D650),MONTH(D650)+1,0)))),"Перевірте період",IF(COUNTIFS($B$7:$B$806,"="&amp;B650,$C$7:$C$806,C650,$D$7:$D$806,"&lt;="&amp;E650,$E$7:$E$806,"&gt;="&amp;D650)&gt;1,"Періоди перетинаються","Поля заповнені")))))))))))</x:f>
      </x:c>
      <x:c r="L650" s="11"/>
    </x:row>
    <x:row r="651" ht="40" customHeight="1">
      <x:c r="A651" s="11"/>
      <x:c r="B651" s="11"/>
      <x:c r="C651" s="11"/>
      <x:c r="D651" s="23"/>
      <x:c r="E651" s="23"/>
      <x:c r="F651" s="11"/>
      <x:c r="G651" s="11"/>
      <x:c r="H651" s="11"/>
      <x:c r="I651" s="11"/>
      <x:c r="J651" s="11"/>
      <x:c r="K651" s="12" t="str">
        <x:f>IF(COUNTA(A651:J651,L651)=0,"",IF(OR(OR(NOT(ISTEXT(A651)),LEN(TRIM(A651))=0),OR(NOT(ISTEXT(B651)),LEN(TRIM(B651))=0),OR(NOT(ISTEXT(F651)),LEN(TRIM(F651))=0),OR(NOT(ISTEXT(J651)),LEN(TRIM(J651))=0)),"Заповніть код, відділ, підсумок і роль",IF(OR(A651&lt;&gt;TRIM(A651),B651&lt;&gt;TRIM(B651),ISNUMBER(FIND("*",A651)),ISNUMBER(FIND("?",A651)),ISNUMBER(FIND("~",A651)),ISNUMBER(FIND("*",B651)),ISNUMBER(FIND("?",B651)),ISNUMBER(FIND("~",B651))),"Перевірте код і відділ",IF(COUNTIF($A$7:$A$806,"="&amp;A651)&gt;1,"Код повторюється",IF(COUNTIFS('Налаштування'!$I$7:$I$18,"="&amp;B651,'Налаштування'!$J$7:$J$18,"Готово")&lt;&gt;1,"Перевірте відділ",IF(NOT(OR(C651="Тижневий",C651="Місячний")),"Оберіть тип",IF(OR(NOT(ISNUMBER(D651)),NOT(ISNUMBER(E651))),"Вкажіть дати",IF(OR(OR(D651&lt;1,D651&gt;2958465,D651&lt;&gt;INT(D651)),OR(E651&lt;1,E651&gt;2958465,E651&lt;&gt;INT(E651)),D651&gt;E651),"Перевірте дати",IF(OR('Налаштування'!$C$4&lt;&gt;"Готово",E651&lt;DATE('Налаштування'!$B$4,1,1),D651&gt;DATE('Налаштування'!$B$4,12,31)),"Перевірте рік",IF(OR(AND(C651="Тижневий",E651-D651&lt;&gt;6),AND(C651="Місячний",OR(YEAR(D651)&lt;&gt;'Налаштування'!$B$4,DAY(D651)&lt;&gt;1,E651&lt;&gt;DATE(YEAR(D651),MONTH(D651)+1,0)))),"Перевірте період",IF(COUNTIFS($B$7:$B$806,"="&amp;B651,$C$7:$C$806,C651,$D$7:$D$806,"&lt;="&amp;E651,$E$7:$E$806,"&gt;="&amp;D651)&gt;1,"Періоди перетинаються","Поля заповнені")))))))))))</x:f>
      </x:c>
      <x:c r="L651" s="11"/>
    </x:row>
    <x:row r="652" ht="40" customHeight="1">
      <x:c r="A652" s="11"/>
      <x:c r="B652" s="11"/>
      <x:c r="C652" s="11"/>
      <x:c r="D652" s="23"/>
      <x:c r="E652" s="23"/>
      <x:c r="F652" s="11"/>
      <x:c r="G652" s="11"/>
      <x:c r="H652" s="11"/>
      <x:c r="I652" s="11"/>
      <x:c r="J652" s="11"/>
      <x:c r="K652" s="12" t="str">
        <x:f>IF(COUNTA(A652:J652,L652)=0,"",IF(OR(OR(NOT(ISTEXT(A652)),LEN(TRIM(A652))=0),OR(NOT(ISTEXT(B652)),LEN(TRIM(B652))=0),OR(NOT(ISTEXT(F652)),LEN(TRIM(F652))=0),OR(NOT(ISTEXT(J652)),LEN(TRIM(J652))=0)),"Заповніть код, відділ, підсумок і роль",IF(OR(A652&lt;&gt;TRIM(A652),B652&lt;&gt;TRIM(B652),ISNUMBER(FIND("*",A652)),ISNUMBER(FIND("?",A652)),ISNUMBER(FIND("~",A652)),ISNUMBER(FIND("*",B652)),ISNUMBER(FIND("?",B652)),ISNUMBER(FIND("~",B652))),"Перевірте код і відділ",IF(COUNTIF($A$7:$A$806,"="&amp;A652)&gt;1,"Код повторюється",IF(COUNTIFS('Налаштування'!$I$7:$I$18,"="&amp;B652,'Налаштування'!$J$7:$J$18,"Готово")&lt;&gt;1,"Перевірте відділ",IF(NOT(OR(C652="Тижневий",C652="Місячний")),"Оберіть тип",IF(OR(NOT(ISNUMBER(D652)),NOT(ISNUMBER(E652))),"Вкажіть дати",IF(OR(OR(D652&lt;1,D652&gt;2958465,D652&lt;&gt;INT(D652)),OR(E652&lt;1,E652&gt;2958465,E652&lt;&gt;INT(E652)),D652&gt;E652),"Перевірте дати",IF(OR('Налаштування'!$C$4&lt;&gt;"Готово",E652&lt;DATE('Налаштування'!$B$4,1,1),D652&gt;DATE('Налаштування'!$B$4,12,31)),"Перевірте рік",IF(OR(AND(C652="Тижневий",E652-D652&lt;&gt;6),AND(C652="Місячний",OR(YEAR(D652)&lt;&gt;'Налаштування'!$B$4,DAY(D652)&lt;&gt;1,E652&lt;&gt;DATE(YEAR(D652),MONTH(D652)+1,0)))),"Перевірте період",IF(COUNTIFS($B$7:$B$806,"="&amp;B652,$C$7:$C$806,C652,$D$7:$D$806,"&lt;="&amp;E652,$E$7:$E$806,"&gt;="&amp;D652)&gt;1,"Періоди перетинаються","Поля заповнені")))))))))))</x:f>
      </x:c>
      <x:c r="L652" s="11"/>
    </x:row>
    <x:row r="653" ht="40" customHeight="1">
      <x:c r="A653" s="11"/>
      <x:c r="B653" s="11"/>
      <x:c r="C653" s="11"/>
      <x:c r="D653" s="23"/>
      <x:c r="E653" s="23"/>
      <x:c r="F653" s="11"/>
      <x:c r="G653" s="11"/>
      <x:c r="H653" s="11"/>
      <x:c r="I653" s="11"/>
      <x:c r="J653" s="11"/>
      <x:c r="K653" s="12" t="str">
        <x:f>IF(COUNTA(A653:J653,L653)=0,"",IF(OR(OR(NOT(ISTEXT(A653)),LEN(TRIM(A653))=0),OR(NOT(ISTEXT(B653)),LEN(TRIM(B653))=0),OR(NOT(ISTEXT(F653)),LEN(TRIM(F653))=0),OR(NOT(ISTEXT(J653)),LEN(TRIM(J653))=0)),"Заповніть код, відділ, підсумок і роль",IF(OR(A653&lt;&gt;TRIM(A653),B653&lt;&gt;TRIM(B653),ISNUMBER(FIND("*",A653)),ISNUMBER(FIND("?",A653)),ISNUMBER(FIND("~",A653)),ISNUMBER(FIND("*",B653)),ISNUMBER(FIND("?",B653)),ISNUMBER(FIND("~",B653))),"Перевірте код і відділ",IF(COUNTIF($A$7:$A$806,"="&amp;A653)&gt;1,"Код повторюється",IF(COUNTIFS('Налаштування'!$I$7:$I$18,"="&amp;B653,'Налаштування'!$J$7:$J$18,"Готово")&lt;&gt;1,"Перевірте відділ",IF(NOT(OR(C653="Тижневий",C653="Місячний")),"Оберіть тип",IF(OR(NOT(ISNUMBER(D653)),NOT(ISNUMBER(E653))),"Вкажіть дати",IF(OR(OR(D653&lt;1,D653&gt;2958465,D653&lt;&gt;INT(D653)),OR(E653&lt;1,E653&gt;2958465,E653&lt;&gt;INT(E653)),D653&gt;E653),"Перевірте дати",IF(OR('Налаштування'!$C$4&lt;&gt;"Готово",E653&lt;DATE('Налаштування'!$B$4,1,1),D653&gt;DATE('Налаштування'!$B$4,12,31)),"Перевірте рік",IF(OR(AND(C653="Тижневий",E653-D653&lt;&gt;6),AND(C653="Місячний",OR(YEAR(D653)&lt;&gt;'Налаштування'!$B$4,DAY(D653)&lt;&gt;1,E653&lt;&gt;DATE(YEAR(D653),MONTH(D653)+1,0)))),"Перевірте період",IF(COUNTIFS($B$7:$B$806,"="&amp;B653,$C$7:$C$806,C653,$D$7:$D$806,"&lt;="&amp;E653,$E$7:$E$806,"&gt;="&amp;D653)&gt;1,"Періоди перетинаються","Поля заповнені")))))))))))</x:f>
      </x:c>
      <x:c r="L653" s="11"/>
    </x:row>
    <x:row r="654" ht="40" customHeight="1">
      <x:c r="A654" s="11"/>
      <x:c r="B654" s="11"/>
      <x:c r="C654" s="11"/>
      <x:c r="D654" s="23"/>
      <x:c r="E654" s="23"/>
      <x:c r="F654" s="11"/>
      <x:c r="G654" s="11"/>
      <x:c r="H654" s="11"/>
      <x:c r="I654" s="11"/>
      <x:c r="J654" s="11"/>
      <x:c r="K654" s="12" t="str">
        <x:f>IF(COUNTA(A654:J654,L654)=0,"",IF(OR(OR(NOT(ISTEXT(A654)),LEN(TRIM(A654))=0),OR(NOT(ISTEXT(B654)),LEN(TRIM(B654))=0),OR(NOT(ISTEXT(F654)),LEN(TRIM(F654))=0),OR(NOT(ISTEXT(J654)),LEN(TRIM(J654))=0)),"Заповніть код, відділ, підсумок і роль",IF(OR(A654&lt;&gt;TRIM(A654),B654&lt;&gt;TRIM(B654),ISNUMBER(FIND("*",A654)),ISNUMBER(FIND("?",A654)),ISNUMBER(FIND("~",A654)),ISNUMBER(FIND("*",B654)),ISNUMBER(FIND("?",B654)),ISNUMBER(FIND("~",B654))),"Перевірте код і відділ",IF(COUNTIF($A$7:$A$806,"="&amp;A654)&gt;1,"Код повторюється",IF(COUNTIFS('Налаштування'!$I$7:$I$18,"="&amp;B654,'Налаштування'!$J$7:$J$18,"Готово")&lt;&gt;1,"Перевірте відділ",IF(NOT(OR(C654="Тижневий",C654="Місячний")),"Оберіть тип",IF(OR(NOT(ISNUMBER(D654)),NOT(ISNUMBER(E654))),"Вкажіть дати",IF(OR(OR(D654&lt;1,D654&gt;2958465,D654&lt;&gt;INT(D654)),OR(E654&lt;1,E654&gt;2958465,E654&lt;&gt;INT(E654)),D654&gt;E654),"Перевірте дати",IF(OR('Налаштування'!$C$4&lt;&gt;"Готово",E654&lt;DATE('Налаштування'!$B$4,1,1),D654&gt;DATE('Налаштування'!$B$4,12,31)),"Перевірте рік",IF(OR(AND(C654="Тижневий",E654-D654&lt;&gt;6),AND(C654="Місячний",OR(YEAR(D654)&lt;&gt;'Налаштування'!$B$4,DAY(D654)&lt;&gt;1,E654&lt;&gt;DATE(YEAR(D654),MONTH(D654)+1,0)))),"Перевірте період",IF(COUNTIFS($B$7:$B$806,"="&amp;B654,$C$7:$C$806,C654,$D$7:$D$806,"&lt;="&amp;E654,$E$7:$E$806,"&gt;="&amp;D654)&gt;1,"Періоди перетинаються","Поля заповнені")))))))))))</x:f>
      </x:c>
      <x:c r="L654" s="11"/>
    </x:row>
    <x:row r="655" ht="40" customHeight="1">
      <x:c r="A655" s="11"/>
      <x:c r="B655" s="11"/>
      <x:c r="C655" s="11"/>
      <x:c r="D655" s="23"/>
      <x:c r="E655" s="23"/>
      <x:c r="F655" s="11"/>
      <x:c r="G655" s="11"/>
      <x:c r="H655" s="11"/>
      <x:c r="I655" s="11"/>
      <x:c r="J655" s="11"/>
      <x:c r="K655" s="12" t="str">
        <x:f>IF(COUNTA(A655:J655,L655)=0,"",IF(OR(OR(NOT(ISTEXT(A655)),LEN(TRIM(A655))=0),OR(NOT(ISTEXT(B655)),LEN(TRIM(B655))=0),OR(NOT(ISTEXT(F655)),LEN(TRIM(F655))=0),OR(NOT(ISTEXT(J655)),LEN(TRIM(J655))=0)),"Заповніть код, відділ, підсумок і роль",IF(OR(A655&lt;&gt;TRIM(A655),B655&lt;&gt;TRIM(B655),ISNUMBER(FIND("*",A655)),ISNUMBER(FIND("?",A655)),ISNUMBER(FIND("~",A655)),ISNUMBER(FIND("*",B655)),ISNUMBER(FIND("?",B655)),ISNUMBER(FIND("~",B655))),"Перевірте код і відділ",IF(COUNTIF($A$7:$A$806,"="&amp;A655)&gt;1,"Код повторюється",IF(COUNTIFS('Налаштування'!$I$7:$I$18,"="&amp;B655,'Налаштування'!$J$7:$J$18,"Готово")&lt;&gt;1,"Перевірте відділ",IF(NOT(OR(C655="Тижневий",C655="Місячний")),"Оберіть тип",IF(OR(NOT(ISNUMBER(D655)),NOT(ISNUMBER(E655))),"Вкажіть дати",IF(OR(OR(D655&lt;1,D655&gt;2958465,D655&lt;&gt;INT(D655)),OR(E655&lt;1,E655&gt;2958465,E655&lt;&gt;INT(E655)),D655&gt;E655),"Перевірте дати",IF(OR('Налаштування'!$C$4&lt;&gt;"Готово",E655&lt;DATE('Налаштування'!$B$4,1,1),D655&gt;DATE('Налаштування'!$B$4,12,31)),"Перевірте рік",IF(OR(AND(C655="Тижневий",E655-D655&lt;&gt;6),AND(C655="Місячний",OR(YEAR(D655)&lt;&gt;'Налаштування'!$B$4,DAY(D655)&lt;&gt;1,E655&lt;&gt;DATE(YEAR(D655),MONTH(D655)+1,0)))),"Перевірте період",IF(COUNTIFS($B$7:$B$806,"="&amp;B655,$C$7:$C$806,C655,$D$7:$D$806,"&lt;="&amp;E655,$E$7:$E$806,"&gt;="&amp;D655)&gt;1,"Періоди перетинаються","Поля заповнені")))))))))))</x:f>
      </x:c>
      <x:c r="L655" s="11"/>
    </x:row>
    <x:row r="656" ht="40" customHeight="1">
      <x:c r="A656" s="11"/>
      <x:c r="B656" s="11"/>
      <x:c r="C656" s="11"/>
      <x:c r="D656" s="23"/>
      <x:c r="E656" s="23"/>
      <x:c r="F656" s="11"/>
      <x:c r="G656" s="11"/>
      <x:c r="H656" s="11"/>
      <x:c r="I656" s="11"/>
      <x:c r="J656" s="11"/>
      <x:c r="K656" s="12" t="str">
        <x:f>IF(COUNTA(A656:J656,L656)=0,"",IF(OR(OR(NOT(ISTEXT(A656)),LEN(TRIM(A656))=0),OR(NOT(ISTEXT(B656)),LEN(TRIM(B656))=0),OR(NOT(ISTEXT(F656)),LEN(TRIM(F656))=0),OR(NOT(ISTEXT(J656)),LEN(TRIM(J656))=0)),"Заповніть код, відділ, підсумок і роль",IF(OR(A656&lt;&gt;TRIM(A656),B656&lt;&gt;TRIM(B656),ISNUMBER(FIND("*",A656)),ISNUMBER(FIND("?",A656)),ISNUMBER(FIND("~",A656)),ISNUMBER(FIND("*",B656)),ISNUMBER(FIND("?",B656)),ISNUMBER(FIND("~",B656))),"Перевірте код і відділ",IF(COUNTIF($A$7:$A$806,"="&amp;A656)&gt;1,"Код повторюється",IF(COUNTIFS('Налаштування'!$I$7:$I$18,"="&amp;B656,'Налаштування'!$J$7:$J$18,"Готово")&lt;&gt;1,"Перевірте відділ",IF(NOT(OR(C656="Тижневий",C656="Місячний")),"Оберіть тип",IF(OR(NOT(ISNUMBER(D656)),NOT(ISNUMBER(E656))),"Вкажіть дати",IF(OR(OR(D656&lt;1,D656&gt;2958465,D656&lt;&gt;INT(D656)),OR(E656&lt;1,E656&gt;2958465,E656&lt;&gt;INT(E656)),D656&gt;E656),"Перевірте дати",IF(OR('Налаштування'!$C$4&lt;&gt;"Готово",E656&lt;DATE('Налаштування'!$B$4,1,1),D656&gt;DATE('Налаштування'!$B$4,12,31)),"Перевірте рік",IF(OR(AND(C656="Тижневий",E656-D656&lt;&gt;6),AND(C656="Місячний",OR(YEAR(D656)&lt;&gt;'Налаштування'!$B$4,DAY(D656)&lt;&gt;1,E656&lt;&gt;DATE(YEAR(D656),MONTH(D656)+1,0)))),"Перевірте період",IF(COUNTIFS($B$7:$B$806,"="&amp;B656,$C$7:$C$806,C656,$D$7:$D$806,"&lt;="&amp;E656,$E$7:$E$806,"&gt;="&amp;D656)&gt;1,"Періоди перетинаються","Поля заповнені")))))))))))</x:f>
      </x:c>
      <x:c r="L656" s="11"/>
    </x:row>
    <x:row r="657" ht="40" customHeight="1">
      <x:c r="A657" s="11"/>
      <x:c r="B657" s="11"/>
      <x:c r="C657" s="11"/>
      <x:c r="D657" s="23"/>
      <x:c r="E657" s="23"/>
      <x:c r="F657" s="11"/>
      <x:c r="G657" s="11"/>
      <x:c r="H657" s="11"/>
      <x:c r="I657" s="11"/>
      <x:c r="J657" s="11"/>
      <x:c r="K657" s="12" t="str">
        <x:f>IF(COUNTA(A657:J657,L657)=0,"",IF(OR(OR(NOT(ISTEXT(A657)),LEN(TRIM(A657))=0),OR(NOT(ISTEXT(B657)),LEN(TRIM(B657))=0),OR(NOT(ISTEXT(F657)),LEN(TRIM(F657))=0),OR(NOT(ISTEXT(J657)),LEN(TRIM(J657))=0)),"Заповніть код, відділ, підсумок і роль",IF(OR(A657&lt;&gt;TRIM(A657),B657&lt;&gt;TRIM(B657),ISNUMBER(FIND("*",A657)),ISNUMBER(FIND("?",A657)),ISNUMBER(FIND("~",A657)),ISNUMBER(FIND("*",B657)),ISNUMBER(FIND("?",B657)),ISNUMBER(FIND("~",B657))),"Перевірте код і відділ",IF(COUNTIF($A$7:$A$806,"="&amp;A657)&gt;1,"Код повторюється",IF(COUNTIFS('Налаштування'!$I$7:$I$18,"="&amp;B657,'Налаштування'!$J$7:$J$18,"Готово")&lt;&gt;1,"Перевірте відділ",IF(NOT(OR(C657="Тижневий",C657="Місячний")),"Оберіть тип",IF(OR(NOT(ISNUMBER(D657)),NOT(ISNUMBER(E657))),"Вкажіть дати",IF(OR(OR(D657&lt;1,D657&gt;2958465,D657&lt;&gt;INT(D657)),OR(E657&lt;1,E657&gt;2958465,E657&lt;&gt;INT(E657)),D657&gt;E657),"Перевірте дати",IF(OR('Налаштування'!$C$4&lt;&gt;"Готово",E657&lt;DATE('Налаштування'!$B$4,1,1),D657&gt;DATE('Налаштування'!$B$4,12,31)),"Перевірте рік",IF(OR(AND(C657="Тижневий",E657-D657&lt;&gt;6),AND(C657="Місячний",OR(YEAR(D657)&lt;&gt;'Налаштування'!$B$4,DAY(D657)&lt;&gt;1,E657&lt;&gt;DATE(YEAR(D657),MONTH(D657)+1,0)))),"Перевірте період",IF(COUNTIFS($B$7:$B$806,"="&amp;B657,$C$7:$C$806,C657,$D$7:$D$806,"&lt;="&amp;E657,$E$7:$E$806,"&gt;="&amp;D657)&gt;1,"Періоди перетинаються","Поля заповнені")))))))))))</x:f>
      </x:c>
      <x:c r="L657" s="11"/>
    </x:row>
    <x:row r="658" ht="40" customHeight="1">
      <x:c r="A658" s="11"/>
      <x:c r="B658" s="11"/>
      <x:c r="C658" s="11"/>
      <x:c r="D658" s="23"/>
      <x:c r="E658" s="23"/>
      <x:c r="F658" s="11"/>
      <x:c r="G658" s="11"/>
      <x:c r="H658" s="11"/>
      <x:c r="I658" s="11"/>
      <x:c r="J658" s="11"/>
      <x:c r="K658" s="12" t="str">
        <x:f>IF(COUNTA(A658:J658,L658)=0,"",IF(OR(OR(NOT(ISTEXT(A658)),LEN(TRIM(A658))=0),OR(NOT(ISTEXT(B658)),LEN(TRIM(B658))=0),OR(NOT(ISTEXT(F658)),LEN(TRIM(F658))=0),OR(NOT(ISTEXT(J658)),LEN(TRIM(J658))=0)),"Заповніть код, відділ, підсумок і роль",IF(OR(A658&lt;&gt;TRIM(A658),B658&lt;&gt;TRIM(B658),ISNUMBER(FIND("*",A658)),ISNUMBER(FIND("?",A658)),ISNUMBER(FIND("~",A658)),ISNUMBER(FIND("*",B658)),ISNUMBER(FIND("?",B658)),ISNUMBER(FIND("~",B658))),"Перевірте код і відділ",IF(COUNTIF($A$7:$A$806,"="&amp;A658)&gt;1,"Код повторюється",IF(COUNTIFS('Налаштування'!$I$7:$I$18,"="&amp;B658,'Налаштування'!$J$7:$J$18,"Готово")&lt;&gt;1,"Перевірте відділ",IF(NOT(OR(C658="Тижневий",C658="Місячний")),"Оберіть тип",IF(OR(NOT(ISNUMBER(D658)),NOT(ISNUMBER(E658))),"Вкажіть дати",IF(OR(OR(D658&lt;1,D658&gt;2958465,D658&lt;&gt;INT(D658)),OR(E658&lt;1,E658&gt;2958465,E658&lt;&gt;INT(E658)),D658&gt;E658),"Перевірте дати",IF(OR('Налаштування'!$C$4&lt;&gt;"Готово",E658&lt;DATE('Налаштування'!$B$4,1,1),D658&gt;DATE('Налаштування'!$B$4,12,31)),"Перевірте рік",IF(OR(AND(C658="Тижневий",E658-D658&lt;&gt;6),AND(C658="Місячний",OR(YEAR(D658)&lt;&gt;'Налаштування'!$B$4,DAY(D658)&lt;&gt;1,E658&lt;&gt;DATE(YEAR(D658),MONTH(D658)+1,0)))),"Перевірте період",IF(COUNTIFS($B$7:$B$806,"="&amp;B658,$C$7:$C$806,C658,$D$7:$D$806,"&lt;="&amp;E658,$E$7:$E$806,"&gt;="&amp;D658)&gt;1,"Періоди перетинаються","Поля заповнені")))))))))))</x:f>
      </x:c>
      <x:c r="L658" s="11"/>
    </x:row>
    <x:row r="659" ht="40" customHeight="1">
      <x:c r="A659" s="11"/>
      <x:c r="B659" s="11"/>
      <x:c r="C659" s="11"/>
      <x:c r="D659" s="23"/>
      <x:c r="E659" s="23"/>
      <x:c r="F659" s="11"/>
      <x:c r="G659" s="11"/>
      <x:c r="H659" s="11"/>
      <x:c r="I659" s="11"/>
      <x:c r="J659" s="11"/>
      <x:c r="K659" s="12" t="str">
        <x:f>IF(COUNTA(A659:J659,L659)=0,"",IF(OR(OR(NOT(ISTEXT(A659)),LEN(TRIM(A659))=0),OR(NOT(ISTEXT(B659)),LEN(TRIM(B659))=0),OR(NOT(ISTEXT(F659)),LEN(TRIM(F659))=0),OR(NOT(ISTEXT(J659)),LEN(TRIM(J659))=0)),"Заповніть код, відділ, підсумок і роль",IF(OR(A659&lt;&gt;TRIM(A659),B659&lt;&gt;TRIM(B659),ISNUMBER(FIND("*",A659)),ISNUMBER(FIND("?",A659)),ISNUMBER(FIND("~",A659)),ISNUMBER(FIND("*",B659)),ISNUMBER(FIND("?",B659)),ISNUMBER(FIND("~",B659))),"Перевірте код і відділ",IF(COUNTIF($A$7:$A$806,"="&amp;A659)&gt;1,"Код повторюється",IF(COUNTIFS('Налаштування'!$I$7:$I$18,"="&amp;B659,'Налаштування'!$J$7:$J$18,"Готово")&lt;&gt;1,"Перевірте відділ",IF(NOT(OR(C659="Тижневий",C659="Місячний")),"Оберіть тип",IF(OR(NOT(ISNUMBER(D659)),NOT(ISNUMBER(E659))),"Вкажіть дати",IF(OR(OR(D659&lt;1,D659&gt;2958465,D659&lt;&gt;INT(D659)),OR(E659&lt;1,E659&gt;2958465,E659&lt;&gt;INT(E659)),D659&gt;E659),"Перевірте дати",IF(OR('Налаштування'!$C$4&lt;&gt;"Готово",E659&lt;DATE('Налаштування'!$B$4,1,1),D659&gt;DATE('Налаштування'!$B$4,12,31)),"Перевірте рік",IF(OR(AND(C659="Тижневий",E659-D659&lt;&gt;6),AND(C659="Місячний",OR(YEAR(D659)&lt;&gt;'Налаштування'!$B$4,DAY(D659)&lt;&gt;1,E659&lt;&gt;DATE(YEAR(D659),MONTH(D659)+1,0)))),"Перевірте період",IF(COUNTIFS($B$7:$B$806,"="&amp;B659,$C$7:$C$806,C659,$D$7:$D$806,"&lt;="&amp;E659,$E$7:$E$806,"&gt;="&amp;D659)&gt;1,"Періоди перетинаються","Поля заповнені")))))))))))</x:f>
      </x:c>
      <x:c r="L659" s="11"/>
    </x:row>
    <x:row r="660" ht="40" customHeight="1">
      <x:c r="A660" s="11"/>
      <x:c r="B660" s="11"/>
      <x:c r="C660" s="11"/>
      <x:c r="D660" s="23"/>
      <x:c r="E660" s="23"/>
      <x:c r="F660" s="11"/>
      <x:c r="G660" s="11"/>
      <x:c r="H660" s="11"/>
      <x:c r="I660" s="11"/>
      <x:c r="J660" s="11"/>
      <x:c r="K660" s="12" t="str">
        <x:f>IF(COUNTA(A660:J660,L660)=0,"",IF(OR(OR(NOT(ISTEXT(A660)),LEN(TRIM(A660))=0),OR(NOT(ISTEXT(B660)),LEN(TRIM(B660))=0),OR(NOT(ISTEXT(F660)),LEN(TRIM(F660))=0),OR(NOT(ISTEXT(J660)),LEN(TRIM(J660))=0)),"Заповніть код, відділ, підсумок і роль",IF(OR(A660&lt;&gt;TRIM(A660),B660&lt;&gt;TRIM(B660),ISNUMBER(FIND("*",A660)),ISNUMBER(FIND("?",A660)),ISNUMBER(FIND("~",A660)),ISNUMBER(FIND("*",B660)),ISNUMBER(FIND("?",B660)),ISNUMBER(FIND("~",B660))),"Перевірте код і відділ",IF(COUNTIF($A$7:$A$806,"="&amp;A660)&gt;1,"Код повторюється",IF(COUNTIFS('Налаштування'!$I$7:$I$18,"="&amp;B660,'Налаштування'!$J$7:$J$18,"Готово")&lt;&gt;1,"Перевірте відділ",IF(NOT(OR(C660="Тижневий",C660="Місячний")),"Оберіть тип",IF(OR(NOT(ISNUMBER(D660)),NOT(ISNUMBER(E660))),"Вкажіть дати",IF(OR(OR(D660&lt;1,D660&gt;2958465,D660&lt;&gt;INT(D660)),OR(E660&lt;1,E660&gt;2958465,E660&lt;&gt;INT(E660)),D660&gt;E660),"Перевірте дати",IF(OR('Налаштування'!$C$4&lt;&gt;"Готово",E660&lt;DATE('Налаштування'!$B$4,1,1),D660&gt;DATE('Налаштування'!$B$4,12,31)),"Перевірте рік",IF(OR(AND(C660="Тижневий",E660-D660&lt;&gt;6),AND(C660="Місячний",OR(YEAR(D660)&lt;&gt;'Налаштування'!$B$4,DAY(D660)&lt;&gt;1,E660&lt;&gt;DATE(YEAR(D660),MONTH(D660)+1,0)))),"Перевірте період",IF(COUNTIFS($B$7:$B$806,"="&amp;B660,$C$7:$C$806,C660,$D$7:$D$806,"&lt;="&amp;E660,$E$7:$E$806,"&gt;="&amp;D660)&gt;1,"Періоди перетинаються","Поля заповнені")))))))))))</x:f>
      </x:c>
      <x:c r="L660" s="11"/>
    </x:row>
    <x:row r="661" ht="40" customHeight="1">
      <x:c r="A661" s="11"/>
      <x:c r="B661" s="11"/>
      <x:c r="C661" s="11"/>
      <x:c r="D661" s="23"/>
      <x:c r="E661" s="23"/>
      <x:c r="F661" s="11"/>
      <x:c r="G661" s="11"/>
      <x:c r="H661" s="11"/>
      <x:c r="I661" s="11"/>
      <x:c r="J661" s="11"/>
      <x:c r="K661" s="12" t="str">
        <x:f>IF(COUNTA(A661:J661,L661)=0,"",IF(OR(OR(NOT(ISTEXT(A661)),LEN(TRIM(A661))=0),OR(NOT(ISTEXT(B661)),LEN(TRIM(B661))=0),OR(NOT(ISTEXT(F661)),LEN(TRIM(F661))=0),OR(NOT(ISTEXT(J661)),LEN(TRIM(J661))=0)),"Заповніть код, відділ, підсумок і роль",IF(OR(A661&lt;&gt;TRIM(A661),B661&lt;&gt;TRIM(B661),ISNUMBER(FIND("*",A661)),ISNUMBER(FIND("?",A661)),ISNUMBER(FIND("~",A661)),ISNUMBER(FIND("*",B661)),ISNUMBER(FIND("?",B661)),ISNUMBER(FIND("~",B661))),"Перевірте код і відділ",IF(COUNTIF($A$7:$A$806,"="&amp;A661)&gt;1,"Код повторюється",IF(COUNTIFS('Налаштування'!$I$7:$I$18,"="&amp;B661,'Налаштування'!$J$7:$J$18,"Готово")&lt;&gt;1,"Перевірте відділ",IF(NOT(OR(C661="Тижневий",C661="Місячний")),"Оберіть тип",IF(OR(NOT(ISNUMBER(D661)),NOT(ISNUMBER(E661))),"Вкажіть дати",IF(OR(OR(D661&lt;1,D661&gt;2958465,D661&lt;&gt;INT(D661)),OR(E661&lt;1,E661&gt;2958465,E661&lt;&gt;INT(E661)),D661&gt;E661),"Перевірте дати",IF(OR('Налаштування'!$C$4&lt;&gt;"Готово",E661&lt;DATE('Налаштування'!$B$4,1,1),D661&gt;DATE('Налаштування'!$B$4,12,31)),"Перевірте рік",IF(OR(AND(C661="Тижневий",E661-D661&lt;&gt;6),AND(C661="Місячний",OR(YEAR(D661)&lt;&gt;'Налаштування'!$B$4,DAY(D661)&lt;&gt;1,E661&lt;&gt;DATE(YEAR(D661),MONTH(D661)+1,0)))),"Перевірте період",IF(COUNTIFS($B$7:$B$806,"="&amp;B661,$C$7:$C$806,C661,$D$7:$D$806,"&lt;="&amp;E661,$E$7:$E$806,"&gt;="&amp;D661)&gt;1,"Періоди перетинаються","Поля заповнені")))))))))))</x:f>
      </x:c>
      <x:c r="L661" s="11"/>
    </x:row>
    <x:row r="662" ht="40" customHeight="1">
      <x:c r="A662" s="11"/>
      <x:c r="B662" s="11"/>
      <x:c r="C662" s="11"/>
      <x:c r="D662" s="23"/>
      <x:c r="E662" s="23"/>
      <x:c r="F662" s="11"/>
      <x:c r="G662" s="11"/>
      <x:c r="H662" s="11"/>
      <x:c r="I662" s="11"/>
      <x:c r="J662" s="11"/>
      <x:c r="K662" s="12" t="str">
        <x:f>IF(COUNTA(A662:J662,L662)=0,"",IF(OR(OR(NOT(ISTEXT(A662)),LEN(TRIM(A662))=0),OR(NOT(ISTEXT(B662)),LEN(TRIM(B662))=0),OR(NOT(ISTEXT(F662)),LEN(TRIM(F662))=0),OR(NOT(ISTEXT(J662)),LEN(TRIM(J662))=0)),"Заповніть код, відділ, підсумок і роль",IF(OR(A662&lt;&gt;TRIM(A662),B662&lt;&gt;TRIM(B662),ISNUMBER(FIND("*",A662)),ISNUMBER(FIND("?",A662)),ISNUMBER(FIND("~",A662)),ISNUMBER(FIND("*",B662)),ISNUMBER(FIND("?",B662)),ISNUMBER(FIND("~",B662))),"Перевірте код і відділ",IF(COUNTIF($A$7:$A$806,"="&amp;A662)&gt;1,"Код повторюється",IF(COUNTIFS('Налаштування'!$I$7:$I$18,"="&amp;B662,'Налаштування'!$J$7:$J$18,"Готово")&lt;&gt;1,"Перевірте відділ",IF(NOT(OR(C662="Тижневий",C662="Місячний")),"Оберіть тип",IF(OR(NOT(ISNUMBER(D662)),NOT(ISNUMBER(E662))),"Вкажіть дати",IF(OR(OR(D662&lt;1,D662&gt;2958465,D662&lt;&gt;INT(D662)),OR(E662&lt;1,E662&gt;2958465,E662&lt;&gt;INT(E662)),D662&gt;E662),"Перевірте дати",IF(OR('Налаштування'!$C$4&lt;&gt;"Готово",E662&lt;DATE('Налаштування'!$B$4,1,1),D662&gt;DATE('Налаштування'!$B$4,12,31)),"Перевірте рік",IF(OR(AND(C662="Тижневий",E662-D662&lt;&gt;6),AND(C662="Місячний",OR(YEAR(D662)&lt;&gt;'Налаштування'!$B$4,DAY(D662)&lt;&gt;1,E662&lt;&gt;DATE(YEAR(D662),MONTH(D662)+1,0)))),"Перевірте період",IF(COUNTIFS($B$7:$B$806,"="&amp;B662,$C$7:$C$806,C662,$D$7:$D$806,"&lt;="&amp;E662,$E$7:$E$806,"&gt;="&amp;D662)&gt;1,"Періоди перетинаються","Поля заповнені")))))))))))</x:f>
      </x:c>
      <x:c r="L662" s="11"/>
    </x:row>
    <x:row r="663" ht="40" customHeight="1">
      <x:c r="A663" s="11"/>
      <x:c r="B663" s="11"/>
      <x:c r="C663" s="11"/>
      <x:c r="D663" s="23"/>
      <x:c r="E663" s="23"/>
      <x:c r="F663" s="11"/>
      <x:c r="G663" s="11"/>
      <x:c r="H663" s="11"/>
      <x:c r="I663" s="11"/>
      <x:c r="J663" s="11"/>
      <x:c r="K663" s="12" t="str">
        <x:f>IF(COUNTA(A663:J663,L663)=0,"",IF(OR(OR(NOT(ISTEXT(A663)),LEN(TRIM(A663))=0),OR(NOT(ISTEXT(B663)),LEN(TRIM(B663))=0),OR(NOT(ISTEXT(F663)),LEN(TRIM(F663))=0),OR(NOT(ISTEXT(J663)),LEN(TRIM(J663))=0)),"Заповніть код, відділ, підсумок і роль",IF(OR(A663&lt;&gt;TRIM(A663),B663&lt;&gt;TRIM(B663),ISNUMBER(FIND("*",A663)),ISNUMBER(FIND("?",A663)),ISNUMBER(FIND("~",A663)),ISNUMBER(FIND("*",B663)),ISNUMBER(FIND("?",B663)),ISNUMBER(FIND("~",B663))),"Перевірте код і відділ",IF(COUNTIF($A$7:$A$806,"="&amp;A663)&gt;1,"Код повторюється",IF(COUNTIFS('Налаштування'!$I$7:$I$18,"="&amp;B663,'Налаштування'!$J$7:$J$18,"Готово")&lt;&gt;1,"Перевірте відділ",IF(NOT(OR(C663="Тижневий",C663="Місячний")),"Оберіть тип",IF(OR(NOT(ISNUMBER(D663)),NOT(ISNUMBER(E663))),"Вкажіть дати",IF(OR(OR(D663&lt;1,D663&gt;2958465,D663&lt;&gt;INT(D663)),OR(E663&lt;1,E663&gt;2958465,E663&lt;&gt;INT(E663)),D663&gt;E663),"Перевірте дати",IF(OR('Налаштування'!$C$4&lt;&gt;"Готово",E663&lt;DATE('Налаштування'!$B$4,1,1),D663&gt;DATE('Налаштування'!$B$4,12,31)),"Перевірте рік",IF(OR(AND(C663="Тижневий",E663-D663&lt;&gt;6),AND(C663="Місячний",OR(YEAR(D663)&lt;&gt;'Налаштування'!$B$4,DAY(D663)&lt;&gt;1,E663&lt;&gt;DATE(YEAR(D663),MONTH(D663)+1,0)))),"Перевірте період",IF(COUNTIFS($B$7:$B$806,"="&amp;B663,$C$7:$C$806,C663,$D$7:$D$806,"&lt;="&amp;E663,$E$7:$E$806,"&gt;="&amp;D663)&gt;1,"Періоди перетинаються","Поля заповнені")))))))))))</x:f>
      </x:c>
      <x:c r="L663" s="11"/>
    </x:row>
    <x:row r="664" ht="40" customHeight="1">
      <x:c r="A664" s="11"/>
      <x:c r="B664" s="11"/>
      <x:c r="C664" s="11"/>
      <x:c r="D664" s="23"/>
      <x:c r="E664" s="23"/>
      <x:c r="F664" s="11"/>
      <x:c r="G664" s="11"/>
      <x:c r="H664" s="11"/>
      <x:c r="I664" s="11"/>
      <x:c r="J664" s="11"/>
      <x:c r="K664" s="12" t="str">
        <x:f>IF(COUNTA(A664:J664,L664)=0,"",IF(OR(OR(NOT(ISTEXT(A664)),LEN(TRIM(A664))=0),OR(NOT(ISTEXT(B664)),LEN(TRIM(B664))=0),OR(NOT(ISTEXT(F664)),LEN(TRIM(F664))=0),OR(NOT(ISTEXT(J664)),LEN(TRIM(J664))=0)),"Заповніть код, відділ, підсумок і роль",IF(OR(A664&lt;&gt;TRIM(A664),B664&lt;&gt;TRIM(B664),ISNUMBER(FIND("*",A664)),ISNUMBER(FIND("?",A664)),ISNUMBER(FIND("~",A664)),ISNUMBER(FIND("*",B664)),ISNUMBER(FIND("?",B664)),ISNUMBER(FIND("~",B664))),"Перевірте код і відділ",IF(COUNTIF($A$7:$A$806,"="&amp;A664)&gt;1,"Код повторюється",IF(COUNTIFS('Налаштування'!$I$7:$I$18,"="&amp;B664,'Налаштування'!$J$7:$J$18,"Готово")&lt;&gt;1,"Перевірте відділ",IF(NOT(OR(C664="Тижневий",C664="Місячний")),"Оберіть тип",IF(OR(NOT(ISNUMBER(D664)),NOT(ISNUMBER(E664))),"Вкажіть дати",IF(OR(OR(D664&lt;1,D664&gt;2958465,D664&lt;&gt;INT(D664)),OR(E664&lt;1,E664&gt;2958465,E664&lt;&gt;INT(E664)),D664&gt;E664),"Перевірте дати",IF(OR('Налаштування'!$C$4&lt;&gt;"Готово",E664&lt;DATE('Налаштування'!$B$4,1,1),D664&gt;DATE('Налаштування'!$B$4,12,31)),"Перевірте рік",IF(OR(AND(C664="Тижневий",E664-D664&lt;&gt;6),AND(C664="Місячний",OR(YEAR(D664)&lt;&gt;'Налаштування'!$B$4,DAY(D664)&lt;&gt;1,E664&lt;&gt;DATE(YEAR(D664),MONTH(D664)+1,0)))),"Перевірте період",IF(COUNTIFS($B$7:$B$806,"="&amp;B664,$C$7:$C$806,C664,$D$7:$D$806,"&lt;="&amp;E664,$E$7:$E$806,"&gt;="&amp;D664)&gt;1,"Періоди перетинаються","Поля заповнені")))))))))))</x:f>
      </x:c>
      <x:c r="L664" s="11"/>
    </x:row>
    <x:row r="665" ht="40" customHeight="1">
      <x:c r="A665" s="11"/>
      <x:c r="B665" s="11"/>
      <x:c r="C665" s="11"/>
      <x:c r="D665" s="23"/>
      <x:c r="E665" s="23"/>
      <x:c r="F665" s="11"/>
      <x:c r="G665" s="11"/>
      <x:c r="H665" s="11"/>
      <x:c r="I665" s="11"/>
      <x:c r="J665" s="11"/>
      <x:c r="K665" s="12" t="str">
        <x:f>IF(COUNTA(A665:J665,L665)=0,"",IF(OR(OR(NOT(ISTEXT(A665)),LEN(TRIM(A665))=0),OR(NOT(ISTEXT(B665)),LEN(TRIM(B665))=0),OR(NOT(ISTEXT(F665)),LEN(TRIM(F665))=0),OR(NOT(ISTEXT(J665)),LEN(TRIM(J665))=0)),"Заповніть код, відділ, підсумок і роль",IF(OR(A665&lt;&gt;TRIM(A665),B665&lt;&gt;TRIM(B665),ISNUMBER(FIND("*",A665)),ISNUMBER(FIND("?",A665)),ISNUMBER(FIND("~",A665)),ISNUMBER(FIND("*",B665)),ISNUMBER(FIND("?",B665)),ISNUMBER(FIND("~",B665))),"Перевірте код і відділ",IF(COUNTIF($A$7:$A$806,"="&amp;A665)&gt;1,"Код повторюється",IF(COUNTIFS('Налаштування'!$I$7:$I$18,"="&amp;B665,'Налаштування'!$J$7:$J$18,"Готово")&lt;&gt;1,"Перевірте відділ",IF(NOT(OR(C665="Тижневий",C665="Місячний")),"Оберіть тип",IF(OR(NOT(ISNUMBER(D665)),NOT(ISNUMBER(E665))),"Вкажіть дати",IF(OR(OR(D665&lt;1,D665&gt;2958465,D665&lt;&gt;INT(D665)),OR(E665&lt;1,E665&gt;2958465,E665&lt;&gt;INT(E665)),D665&gt;E665),"Перевірте дати",IF(OR('Налаштування'!$C$4&lt;&gt;"Готово",E665&lt;DATE('Налаштування'!$B$4,1,1),D665&gt;DATE('Налаштування'!$B$4,12,31)),"Перевірте рік",IF(OR(AND(C665="Тижневий",E665-D665&lt;&gt;6),AND(C665="Місячний",OR(YEAR(D665)&lt;&gt;'Налаштування'!$B$4,DAY(D665)&lt;&gt;1,E665&lt;&gt;DATE(YEAR(D665),MONTH(D665)+1,0)))),"Перевірте період",IF(COUNTIFS($B$7:$B$806,"="&amp;B665,$C$7:$C$806,C665,$D$7:$D$806,"&lt;="&amp;E665,$E$7:$E$806,"&gt;="&amp;D665)&gt;1,"Періоди перетинаються","Поля заповнені")))))))))))</x:f>
      </x:c>
      <x:c r="L665" s="11"/>
    </x:row>
    <x:row r="666" ht="40" customHeight="1">
      <x:c r="A666" s="11"/>
      <x:c r="B666" s="11"/>
      <x:c r="C666" s="11"/>
      <x:c r="D666" s="23"/>
      <x:c r="E666" s="23"/>
      <x:c r="F666" s="11"/>
      <x:c r="G666" s="11"/>
      <x:c r="H666" s="11"/>
      <x:c r="I666" s="11"/>
      <x:c r="J666" s="11"/>
      <x:c r="K666" s="12" t="str">
        <x:f>IF(COUNTA(A666:J666,L666)=0,"",IF(OR(OR(NOT(ISTEXT(A666)),LEN(TRIM(A666))=0),OR(NOT(ISTEXT(B666)),LEN(TRIM(B666))=0),OR(NOT(ISTEXT(F666)),LEN(TRIM(F666))=0),OR(NOT(ISTEXT(J666)),LEN(TRIM(J666))=0)),"Заповніть код, відділ, підсумок і роль",IF(OR(A666&lt;&gt;TRIM(A666),B666&lt;&gt;TRIM(B666),ISNUMBER(FIND("*",A666)),ISNUMBER(FIND("?",A666)),ISNUMBER(FIND("~",A666)),ISNUMBER(FIND("*",B666)),ISNUMBER(FIND("?",B666)),ISNUMBER(FIND("~",B666))),"Перевірте код і відділ",IF(COUNTIF($A$7:$A$806,"="&amp;A666)&gt;1,"Код повторюється",IF(COUNTIFS('Налаштування'!$I$7:$I$18,"="&amp;B666,'Налаштування'!$J$7:$J$18,"Готово")&lt;&gt;1,"Перевірте відділ",IF(NOT(OR(C666="Тижневий",C666="Місячний")),"Оберіть тип",IF(OR(NOT(ISNUMBER(D666)),NOT(ISNUMBER(E666))),"Вкажіть дати",IF(OR(OR(D666&lt;1,D666&gt;2958465,D666&lt;&gt;INT(D666)),OR(E666&lt;1,E666&gt;2958465,E666&lt;&gt;INT(E666)),D666&gt;E666),"Перевірте дати",IF(OR('Налаштування'!$C$4&lt;&gt;"Готово",E666&lt;DATE('Налаштування'!$B$4,1,1),D666&gt;DATE('Налаштування'!$B$4,12,31)),"Перевірте рік",IF(OR(AND(C666="Тижневий",E666-D666&lt;&gt;6),AND(C666="Місячний",OR(YEAR(D666)&lt;&gt;'Налаштування'!$B$4,DAY(D666)&lt;&gt;1,E666&lt;&gt;DATE(YEAR(D666),MONTH(D666)+1,0)))),"Перевірте період",IF(COUNTIFS($B$7:$B$806,"="&amp;B666,$C$7:$C$806,C666,$D$7:$D$806,"&lt;="&amp;E666,$E$7:$E$806,"&gt;="&amp;D666)&gt;1,"Періоди перетинаються","Поля заповнені")))))))))))</x:f>
      </x:c>
      <x:c r="L666" s="11"/>
    </x:row>
    <x:row r="667" ht="40" customHeight="1">
      <x:c r="A667" s="11"/>
      <x:c r="B667" s="11"/>
      <x:c r="C667" s="11"/>
      <x:c r="D667" s="23"/>
      <x:c r="E667" s="23"/>
      <x:c r="F667" s="11"/>
      <x:c r="G667" s="11"/>
      <x:c r="H667" s="11"/>
      <x:c r="I667" s="11"/>
      <x:c r="J667" s="11"/>
      <x:c r="K667" s="12" t="str">
        <x:f>IF(COUNTA(A667:J667,L667)=0,"",IF(OR(OR(NOT(ISTEXT(A667)),LEN(TRIM(A667))=0),OR(NOT(ISTEXT(B667)),LEN(TRIM(B667))=0),OR(NOT(ISTEXT(F667)),LEN(TRIM(F667))=0),OR(NOT(ISTEXT(J667)),LEN(TRIM(J667))=0)),"Заповніть код, відділ, підсумок і роль",IF(OR(A667&lt;&gt;TRIM(A667),B667&lt;&gt;TRIM(B667),ISNUMBER(FIND("*",A667)),ISNUMBER(FIND("?",A667)),ISNUMBER(FIND("~",A667)),ISNUMBER(FIND("*",B667)),ISNUMBER(FIND("?",B667)),ISNUMBER(FIND("~",B667))),"Перевірте код і відділ",IF(COUNTIF($A$7:$A$806,"="&amp;A667)&gt;1,"Код повторюється",IF(COUNTIFS('Налаштування'!$I$7:$I$18,"="&amp;B667,'Налаштування'!$J$7:$J$18,"Готово")&lt;&gt;1,"Перевірте відділ",IF(NOT(OR(C667="Тижневий",C667="Місячний")),"Оберіть тип",IF(OR(NOT(ISNUMBER(D667)),NOT(ISNUMBER(E667))),"Вкажіть дати",IF(OR(OR(D667&lt;1,D667&gt;2958465,D667&lt;&gt;INT(D667)),OR(E667&lt;1,E667&gt;2958465,E667&lt;&gt;INT(E667)),D667&gt;E667),"Перевірте дати",IF(OR('Налаштування'!$C$4&lt;&gt;"Готово",E667&lt;DATE('Налаштування'!$B$4,1,1),D667&gt;DATE('Налаштування'!$B$4,12,31)),"Перевірте рік",IF(OR(AND(C667="Тижневий",E667-D667&lt;&gt;6),AND(C667="Місячний",OR(YEAR(D667)&lt;&gt;'Налаштування'!$B$4,DAY(D667)&lt;&gt;1,E667&lt;&gt;DATE(YEAR(D667),MONTH(D667)+1,0)))),"Перевірте період",IF(COUNTIFS($B$7:$B$806,"="&amp;B667,$C$7:$C$806,C667,$D$7:$D$806,"&lt;="&amp;E667,$E$7:$E$806,"&gt;="&amp;D667)&gt;1,"Періоди перетинаються","Поля заповнені")))))))))))</x:f>
      </x:c>
      <x:c r="L667" s="11"/>
    </x:row>
    <x:row r="668" ht="40" customHeight="1">
      <x:c r="A668" s="11"/>
      <x:c r="B668" s="11"/>
      <x:c r="C668" s="11"/>
      <x:c r="D668" s="23"/>
      <x:c r="E668" s="23"/>
      <x:c r="F668" s="11"/>
      <x:c r="G668" s="11"/>
      <x:c r="H668" s="11"/>
      <x:c r="I668" s="11"/>
      <x:c r="J668" s="11"/>
      <x:c r="K668" s="12" t="str">
        <x:f>IF(COUNTA(A668:J668,L668)=0,"",IF(OR(OR(NOT(ISTEXT(A668)),LEN(TRIM(A668))=0),OR(NOT(ISTEXT(B668)),LEN(TRIM(B668))=0),OR(NOT(ISTEXT(F668)),LEN(TRIM(F668))=0),OR(NOT(ISTEXT(J668)),LEN(TRIM(J668))=0)),"Заповніть код, відділ, підсумок і роль",IF(OR(A668&lt;&gt;TRIM(A668),B668&lt;&gt;TRIM(B668),ISNUMBER(FIND("*",A668)),ISNUMBER(FIND("?",A668)),ISNUMBER(FIND("~",A668)),ISNUMBER(FIND("*",B668)),ISNUMBER(FIND("?",B668)),ISNUMBER(FIND("~",B668))),"Перевірте код і відділ",IF(COUNTIF($A$7:$A$806,"="&amp;A668)&gt;1,"Код повторюється",IF(COUNTIFS('Налаштування'!$I$7:$I$18,"="&amp;B668,'Налаштування'!$J$7:$J$18,"Готово")&lt;&gt;1,"Перевірте відділ",IF(NOT(OR(C668="Тижневий",C668="Місячний")),"Оберіть тип",IF(OR(NOT(ISNUMBER(D668)),NOT(ISNUMBER(E668))),"Вкажіть дати",IF(OR(OR(D668&lt;1,D668&gt;2958465,D668&lt;&gt;INT(D668)),OR(E668&lt;1,E668&gt;2958465,E668&lt;&gt;INT(E668)),D668&gt;E668),"Перевірте дати",IF(OR('Налаштування'!$C$4&lt;&gt;"Готово",E668&lt;DATE('Налаштування'!$B$4,1,1),D668&gt;DATE('Налаштування'!$B$4,12,31)),"Перевірте рік",IF(OR(AND(C668="Тижневий",E668-D668&lt;&gt;6),AND(C668="Місячний",OR(YEAR(D668)&lt;&gt;'Налаштування'!$B$4,DAY(D668)&lt;&gt;1,E668&lt;&gt;DATE(YEAR(D668),MONTH(D668)+1,0)))),"Перевірте період",IF(COUNTIFS($B$7:$B$806,"="&amp;B668,$C$7:$C$806,C668,$D$7:$D$806,"&lt;="&amp;E668,$E$7:$E$806,"&gt;="&amp;D668)&gt;1,"Періоди перетинаються","Поля заповнені")))))))))))</x:f>
      </x:c>
      <x:c r="L668" s="11"/>
    </x:row>
    <x:row r="669" ht="40" customHeight="1">
      <x:c r="A669" s="11"/>
      <x:c r="B669" s="11"/>
      <x:c r="C669" s="11"/>
      <x:c r="D669" s="23"/>
      <x:c r="E669" s="23"/>
      <x:c r="F669" s="11"/>
      <x:c r="G669" s="11"/>
      <x:c r="H669" s="11"/>
      <x:c r="I669" s="11"/>
      <x:c r="J669" s="11"/>
      <x:c r="K669" s="12" t="str">
        <x:f>IF(COUNTA(A669:J669,L669)=0,"",IF(OR(OR(NOT(ISTEXT(A669)),LEN(TRIM(A669))=0),OR(NOT(ISTEXT(B669)),LEN(TRIM(B669))=0),OR(NOT(ISTEXT(F669)),LEN(TRIM(F669))=0),OR(NOT(ISTEXT(J669)),LEN(TRIM(J669))=0)),"Заповніть код, відділ, підсумок і роль",IF(OR(A669&lt;&gt;TRIM(A669),B669&lt;&gt;TRIM(B669),ISNUMBER(FIND("*",A669)),ISNUMBER(FIND("?",A669)),ISNUMBER(FIND("~",A669)),ISNUMBER(FIND("*",B669)),ISNUMBER(FIND("?",B669)),ISNUMBER(FIND("~",B669))),"Перевірте код і відділ",IF(COUNTIF($A$7:$A$806,"="&amp;A669)&gt;1,"Код повторюється",IF(COUNTIFS('Налаштування'!$I$7:$I$18,"="&amp;B669,'Налаштування'!$J$7:$J$18,"Готово")&lt;&gt;1,"Перевірте відділ",IF(NOT(OR(C669="Тижневий",C669="Місячний")),"Оберіть тип",IF(OR(NOT(ISNUMBER(D669)),NOT(ISNUMBER(E669))),"Вкажіть дати",IF(OR(OR(D669&lt;1,D669&gt;2958465,D669&lt;&gt;INT(D669)),OR(E669&lt;1,E669&gt;2958465,E669&lt;&gt;INT(E669)),D669&gt;E669),"Перевірте дати",IF(OR('Налаштування'!$C$4&lt;&gt;"Готово",E669&lt;DATE('Налаштування'!$B$4,1,1),D669&gt;DATE('Налаштування'!$B$4,12,31)),"Перевірте рік",IF(OR(AND(C669="Тижневий",E669-D669&lt;&gt;6),AND(C669="Місячний",OR(YEAR(D669)&lt;&gt;'Налаштування'!$B$4,DAY(D669)&lt;&gt;1,E669&lt;&gt;DATE(YEAR(D669),MONTH(D669)+1,0)))),"Перевірте період",IF(COUNTIFS($B$7:$B$806,"="&amp;B669,$C$7:$C$806,C669,$D$7:$D$806,"&lt;="&amp;E669,$E$7:$E$806,"&gt;="&amp;D669)&gt;1,"Періоди перетинаються","Поля заповнені")))))))))))</x:f>
      </x:c>
      <x:c r="L669" s="11"/>
    </x:row>
    <x:row r="670" ht="40" customHeight="1">
      <x:c r="A670" s="11"/>
      <x:c r="B670" s="11"/>
      <x:c r="C670" s="11"/>
      <x:c r="D670" s="23"/>
      <x:c r="E670" s="23"/>
      <x:c r="F670" s="11"/>
      <x:c r="G670" s="11"/>
      <x:c r="H670" s="11"/>
      <x:c r="I670" s="11"/>
      <x:c r="J670" s="11"/>
      <x:c r="K670" s="12" t="str">
        <x:f>IF(COUNTA(A670:J670,L670)=0,"",IF(OR(OR(NOT(ISTEXT(A670)),LEN(TRIM(A670))=0),OR(NOT(ISTEXT(B670)),LEN(TRIM(B670))=0),OR(NOT(ISTEXT(F670)),LEN(TRIM(F670))=0),OR(NOT(ISTEXT(J670)),LEN(TRIM(J670))=0)),"Заповніть код, відділ, підсумок і роль",IF(OR(A670&lt;&gt;TRIM(A670),B670&lt;&gt;TRIM(B670),ISNUMBER(FIND("*",A670)),ISNUMBER(FIND("?",A670)),ISNUMBER(FIND("~",A670)),ISNUMBER(FIND("*",B670)),ISNUMBER(FIND("?",B670)),ISNUMBER(FIND("~",B670))),"Перевірте код і відділ",IF(COUNTIF($A$7:$A$806,"="&amp;A670)&gt;1,"Код повторюється",IF(COUNTIFS('Налаштування'!$I$7:$I$18,"="&amp;B670,'Налаштування'!$J$7:$J$18,"Готово")&lt;&gt;1,"Перевірте відділ",IF(NOT(OR(C670="Тижневий",C670="Місячний")),"Оберіть тип",IF(OR(NOT(ISNUMBER(D670)),NOT(ISNUMBER(E670))),"Вкажіть дати",IF(OR(OR(D670&lt;1,D670&gt;2958465,D670&lt;&gt;INT(D670)),OR(E670&lt;1,E670&gt;2958465,E670&lt;&gt;INT(E670)),D670&gt;E670),"Перевірте дати",IF(OR('Налаштування'!$C$4&lt;&gt;"Готово",E670&lt;DATE('Налаштування'!$B$4,1,1),D670&gt;DATE('Налаштування'!$B$4,12,31)),"Перевірте рік",IF(OR(AND(C670="Тижневий",E670-D670&lt;&gt;6),AND(C670="Місячний",OR(YEAR(D670)&lt;&gt;'Налаштування'!$B$4,DAY(D670)&lt;&gt;1,E670&lt;&gt;DATE(YEAR(D670),MONTH(D670)+1,0)))),"Перевірте період",IF(COUNTIFS($B$7:$B$806,"="&amp;B670,$C$7:$C$806,C670,$D$7:$D$806,"&lt;="&amp;E670,$E$7:$E$806,"&gt;="&amp;D670)&gt;1,"Періоди перетинаються","Поля заповнені")))))))))))</x:f>
      </x:c>
      <x:c r="L670" s="11"/>
    </x:row>
    <x:row r="671" ht="40" customHeight="1">
      <x:c r="A671" s="11"/>
      <x:c r="B671" s="11"/>
      <x:c r="C671" s="11"/>
      <x:c r="D671" s="23"/>
      <x:c r="E671" s="23"/>
      <x:c r="F671" s="11"/>
      <x:c r="G671" s="11"/>
      <x:c r="H671" s="11"/>
      <x:c r="I671" s="11"/>
      <x:c r="J671" s="11"/>
      <x:c r="K671" s="12" t="str">
        <x:f>IF(COUNTA(A671:J671,L671)=0,"",IF(OR(OR(NOT(ISTEXT(A671)),LEN(TRIM(A671))=0),OR(NOT(ISTEXT(B671)),LEN(TRIM(B671))=0),OR(NOT(ISTEXT(F671)),LEN(TRIM(F671))=0),OR(NOT(ISTEXT(J671)),LEN(TRIM(J671))=0)),"Заповніть код, відділ, підсумок і роль",IF(OR(A671&lt;&gt;TRIM(A671),B671&lt;&gt;TRIM(B671),ISNUMBER(FIND("*",A671)),ISNUMBER(FIND("?",A671)),ISNUMBER(FIND("~",A671)),ISNUMBER(FIND("*",B671)),ISNUMBER(FIND("?",B671)),ISNUMBER(FIND("~",B671))),"Перевірте код і відділ",IF(COUNTIF($A$7:$A$806,"="&amp;A671)&gt;1,"Код повторюється",IF(COUNTIFS('Налаштування'!$I$7:$I$18,"="&amp;B671,'Налаштування'!$J$7:$J$18,"Готово")&lt;&gt;1,"Перевірте відділ",IF(NOT(OR(C671="Тижневий",C671="Місячний")),"Оберіть тип",IF(OR(NOT(ISNUMBER(D671)),NOT(ISNUMBER(E671))),"Вкажіть дати",IF(OR(OR(D671&lt;1,D671&gt;2958465,D671&lt;&gt;INT(D671)),OR(E671&lt;1,E671&gt;2958465,E671&lt;&gt;INT(E671)),D671&gt;E671),"Перевірте дати",IF(OR('Налаштування'!$C$4&lt;&gt;"Готово",E671&lt;DATE('Налаштування'!$B$4,1,1),D671&gt;DATE('Налаштування'!$B$4,12,31)),"Перевірте рік",IF(OR(AND(C671="Тижневий",E671-D671&lt;&gt;6),AND(C671="Місячний",OR(YEAR(D671)&lt;&gt;'Налаштування'!$B$4,DAY(D671)&lt;&gt;1,E671&lt;&gt;DATE(YEAR(D671),MONTH(D671)+1,0)))),"Перевірте період",IF(COUNTIFS($B$7:$B$806,"="&amp;B671,$C$7:$C$806,C671,$D$7:$D$806,"&lt;="&amp;E671,$E$7:$E$806,"&gt;="&amp;D671)&gt;1,"Періоди перетинаються","Поля заповнені")))))))))))</x:f>
      </x:c>
      <x:c r="L671" s="11"/>
    </x:row>
    <x:row r="672" ht="40" customHeight="1">
      <x:c r="A672" s="11"/>
      <x:c r="B672" s="11"/>
      <x:c r="C672" s="11"/>
      <x:c r="D672" s="23"/>
      <x:c r="E672" s="23"/>
      <x:c r="F672" s="11"/>
      <x:c r="G672" s="11"/>
      <x:c r="H672" s="11"/>
      <x:c r="I672" s="11"/>
      <x:c r="J672" s="11"/>
      <x:c r="K672" s="12" t="str">
        <x:f>IF(COUNTA(A672:J672,L672)=0,"",IF(OR(OR(NOT(ISTEXT(A672)),LEN(TRIM(A672))=0),OR(NOT(ISTEXT(B672)),LEN(TRIM(B672))=0),OR(NOT(ISTEXT(F672)),LEN(TRIM(F672))=0),OR(NOT(ISTEXT(J672)),LEN(TRIM(J672))=0)),"Заповніть код, відділ, підсумок і роль",IF(OR(A672&lt;&gt;TRIM(A672),B672&lt;&gt;TRIM(B672),ISNUMBER(FIND("*",A672)),ISNUMBER(FIND("?",A672)),ISNUMBER(FIND("~",A672)),ISNUMBER(FIND("*",B672)),ISNUMBER(FIND("?",B672)),ISNUMBER(FIND("~",B672))),"Перевірте код і відділ",IF(COUNTIF($A$7:$A$806,"="&amp;A672)&gt;1,"Код повторюється",IF(COUNTIFS('Налаштування'!$I$7:$I$18,"="&amp;B672,'Налаштування'!$J$7:$J$18,"Готово")&lt;&gt;1,"Перевірте відділ",IF(NOT(OR(C672="Тижневий",C672="Місячний")),"Оберіть тип",IF(OR(NOT(ISNUMBER(D672)),NOT(ISNUMBER(E672))),"Вкажіть дати",IF(OR(OR(D672&lt;1,D672&gt;2958465,D672&lt;&gt;INT(D672)),OR(E672&lt;1,E672&gt;2958465,E672&lt;&gt;INT(E672)),D672&gt;E672),"Перевірте дати",IF(OR('Налаштування'!$C$4&lt;&gt;"Готово",E672&lt;DATE('Налаштування'!$B$4,1,1),D672&gt;DATE('Налаштування'!$B$4,12,31)),"Перевірте рік",IF(OR(AND(C672="Тижневий",E672-D672&lt;&gt;6),AND(C672="Місячний",OR(YEAR(D672)&lt;&gt;'Налаштування'!$B$4,DAY(D672)&lt;&gt;1,E672&lt;&gt;DATE(YEAR(D672),MONTH(D672)+1,0)))),"Перевірте період",IF(COUNTIFS($B$7:$B$806,"="&amp;B672,$C$7:$C$806,C672,$D$7:$D$806,"&lt;="&amp;E672,$E$7:$E$806,"&gt;="&amp;D672)&gt;1,"Періоди перетинаються","Поля заповнені")))))))))))</x:f>
      </x:c>
      <x:c r="L672" s="11"/>
    </x:row>
    <x:row r="673" ht="40" customHeight="1">
      <x:c r="A673" s="11"/>
      <x:c r="B673" s="11"/>
      <x:c r="C673" s="11"/>
      <x:c r="D673" s="23"/>
      <x:c r="E673" s="23"/>
      <x:c r="F673" s="11"/>
      <x:c r="G673" s="11"/>
      <x:c r="H673" s="11"/>
      <x:c r="I673" s="11"/>
      <x:c r="J673" s="11"/>
      <x:c r="K673" s="12" t="str">
        <x:f>IF(COUNTA(A673:J673,L673)=0,"",IF(OR(OR(NOT(ISTEXT(A673)),LEN(TRIM(A673))=0),OR(NOT(ISTEXT(B673)),LEN(TRIM(B673))=0),OR(NOT(ISTEXT(F673)),LEN(TRIM(F673))=0),OR(NOT(ISTEXT(J673)),LEN(TRIM(J673))=0)),"Заповніть код, відділ, підсумок і роль",IF(OR(A673&lt;&gt;TRIM(A673),B673&lt;&gt;TRIM(B673),ISNUMBER(FIND("*",A673)),ISNUMBER(FIND("?",A673)),ISNUMBER(FIND("~",A673)),ISNUMBER(FIND("*",B673)),ISNUMBER(FIND("?",B673)),ISNUMBER(FIND("~",B673))),"Перевірте код і відділ",IF(COUNTIF($A$7:$A$806,"="&amp;A673)&gt;1,"Код повторюється",IF(COUNTIFS('Налаштування'!$I$7:$I$18,"="&amp;B673,'Налаштування'!$J$7:$J$18,"Готово")&lt;&gt;1,"Перевірте відділ",IF(NOT(OR(C673="Тижневий",C673="Місячний")),"Оберіть тип",IF(OR(NOT(ISNUMBER(D673)),NOT(ISNUMBER(E673))),"Вкажіть дати",IF(OR(OR(D673&lt;1,D673&gt;2958465,D673&lt;&gt;INT(D673)),OR(E673&lt;1,E673&gt;2958465,E673&lt;&gt;INT(E673)),D673&gt;E673),"Перевірте дати",IF(OR('Налаштування'!$C$4&lt;&gt;"Готово",E673&lt;DATE('Налаштування'!$B$4,1,1),D673&gt;DATE('Налаштування'!$B$4,12,31)),"Перевірте рік",IF(OR(AND(C673="Тижневий",E673-D673&lt;&gt;6),AND(C673="Місячний",OR(YEAR(D673)&lt;&gt;'Налаштування'!$B$4,DAY(D673)&lt;&gt;1,E673&lt;&gt;DATE(YEAR(D673),MONTH(D673)+1,0)))),"Перевірте період",IF(COUNTIFS($B$7:$B$806,"="&amp;B673,$C$7:$C$806,C673,$D$7:$D$806,"&lt;="&amp;E673,$E$7:$E$806,"&gt;="&amp;D673)&gt;1,"Періоди перетинаються","Поля заповнені")))))))))))</x:f>
      </x:c>
      <x:c r="L673" s="11"/>
    </x:row>
    <x:row r="674" ht="40" customHeight="1">
      <x:c r="A674" s="11"/>
      <x:c r="B674" s="11"/>
      <x:c r="C674" s="11"/>
      <x:c r="D674" s="23"/>
      <x:c r="E674" s="23"/>
      <x:c r="F674" s="11"/>
      <x:c r="G674" s="11"/>
      <x:c r="H674" s="11"/>
      <x:c r="I674" s="11"/>
      <x:c r="J674" s="11"/>
      <x:c r="K674" s="12" t="str">
        <x:f>IF(COUNTA(A674:J674,L674)=0,"",IF(OR(OR(NOT(ISTEXT(A674)),LEN(TRIM(A674))=0),OR(NOT(ISTEXT(B674)),LEN(TRIM(B674))=0),OR(NOT(ISTEXT(F674)),LEN(TRIM(F674))=0),OR(NOT(ISTEXT(J674)),LEN(TRIM(J674))=0)),"Заповніть код, відділ, підсумок і роль",IF(OR(A674&lt;&gt;TRIM(A674),B674&lt;&gt;TRIM(B674),ISNUMBER(FIND("*",A674)),ISNUMBER(FIND("?",A674)),ISNUMBER(FIND("~",A674)),ISNUMBER(FIND("*",B674)),ISNUMBER(FIND("?",B674)),ISNUMBER(FIND("~",B674))),"Перевірте код і відділ",IF(COUNTIF($A$7:$A$806,"="&amp;A674)&gt;1,"Код повторюється",IF(COUNTIFS('Налаштування'!$I$7:$I$18,"="&amp;B674,'Налаштування'!$J$7:$J$18,"Готово")&lt;&gt;1,"Перевірте відділ",IF(NOT(OR(C674="Тижневий",C674="Місячний")),"Оберіть тип",IF(OR(NOT(ISNUMBER(D674)),NOT(ISNUMBER(E674))),"Вкажіть дати",IF(OR(OR(D674&lt;1,D674&gt;2958465,D674&lt;&gt;INT(D674)),OR(E674&lt;1,E674&gt;2958465,E674&lt;&gt;INT(E674)),D674&gt;E674),"Перевірте дати",IF(OR('Налаштування'!$C$4&lt;&gt;"Готово",E674&lt;DATE('Налаштування'!$B$4,1,1),D674&gt;DATE('Налаштування'!$B$4,12,31)),"Перевірте рік",IF(OR(AND(C674="Тижневий",E674-D674&lt;&gt;6),AND(C674="Місячний",OR(YEAR(D674)&lt;&gt;'Налаштування'!$B$4,DAY(D674)&lt;&gt;1,E674&lt;&gt;DATE(YEAR(D674),MONTH(D674)+1,0)))),"Перевірте період",IF(COUNTIFS($B$7:$B$806,"="&amp;B674,$C$7:$C$806,C674,$D$7:$D$806,"&lt;="&amp;E674,$E$7:$E$806,"&gt;="&amp;D674)&gt;1,"Періоди перетинаються","Поля заповнені")))))))))))</x:f>
      </x:c>
      <x:c r="L674" s="11"/>
    </x:row>
    <x:row r="675" ht="40" customHeight="1">
      <x:c r="A675" s="11"/>
      <x:c r="B675" s="11"/>
      <x:c r="C675" s="11"/>
      <x:c r="D675" s="23"/>
      <x:c r="E675" s="23"/>
      <x:c r="F675" s="11"/>
      <x:c r="G675" s="11"/>
      <x:c r="H675" s="11"/>
      <x:c r="I675" s="11"/>
      <x:c r="J675" s="11"/>
      <x:c r="K675" s="12" t="str">
        <x:f>IF(COUNTA(A675:J675,L675)=0,"",IF(OR(OR(NOT(ISTEXT(A675)),LEN(TRIM(A675))=0),OR(NOT(ISTEXT(B675)),LEN(TRIM(B675))=0),OR(NOT(ISTEXT(F675)),LEN(TRIM(F675))=0),OR(NOT(ISTEXT(J675)),LEN(TRIM(J675))=0)),"Заповніть код, відділ, підсумок і роль",IF(OR(A675&lt;&gt;TRIM(A675),B675&lt;&gt;TRIM(B675),ISNUMBER(FIND("*",A675)),ISNUMBER(FIND("?",A675)),ISNUMBER(FIND("~",A675)),ISNUMBER(FIND("*",B675)),ISNUMBER(FIND("?",B675)),ISNUMBER(FIND("~",B675))),"Перевірте код і відділ",IF(COUNTIF($A$7:$A$806,"="&amp;A675)&gt;1,"Код повторюється",IF(COUNTIFS('Налаштування'!$I$7:$I$18,"="&amp;B675,'Налаштування'!$J$7:$J$18,"Готово")&lt;&gt;1,"Перевірте відділ",IF(NOT(OR(C675="Тижневий",C675="Місячний")),"Оберіть тип",IF(OR(NOT(ISNUMBER(D675)),NOT(ISNUMBER(E675))),"Вкажіть дати",IF(OR(OR(D675&lt;1,D675&gt;2958465,D675&lt;&gt;INT(D675)),OR(E675&lt;1,E675&gt;2958465,E675&lt;&gt;INT(E675)),D675&gt;E675),"Перевірте дати",IF(OR('Налаштування'!$C$4&lt;&gt;"Готово",E675&lt;DATE('Налаштування'!$B$4,1,1),D675&gt;DATE('Налаштування'!$B$4,12,31)),"Перевірте рік",IF(OR(AND(C675="Тижневий",E675-D675&lt;&gt;6),AND(C675="Місячний",OR(YEAR(D675)&lt;&gt;'Налаштування'!$B$4,DAY(D675)&lt;&gt;1,E675&lt;&gt;DATE(YEAR(D675),MONTH(D675)+1,0)))),"Перевірте період",IF(COUNTIFS($B$7:$B$806,"="&amp;B675,$C$7:$C$806,C675,$D$7:$D$806,"&lt;="&amp;E675,$E$7:$E$806,"&gt;="&amp;D675)&gt;1,"Періоди перетинаються","Поля заповнені")))))))))))</x:f>
      </x:c>
      <x:c r="L675" s="11"/>
    </x:row>
    <x:row r="676" ht="40" customHeight="1">
      <x:c r="A676" s="11"/>
      <x:c r="B676" s="11"/>
      <x:c r="C676" s="11"/>
      <x:c r="D676" s="23"/>
      <x:c r="E676" s="23"/>
      <x:c r="F676" s="11"/>
      <x:c r="G676" s="11"/>
      <x:c r="H676" s="11"/>
      <x:c r="I676" s="11"/>
      <x:c r="J676" s="11"/>
      <x:c r="K676" s="12" t="str">
        <x:f>IF(COUNTA(A676:J676,L676)=0,"",IF(OR(OR(NOT(ISTEXT(A676)),LEN(TRIM(A676))=0),OR(NOT(ISTEXT(B676)),LEN(TRIM(B676))=0),OR(NOT(ISTEXT(F676)),LEN(TRIM(F676))=0),OR(NOT(ISTEXT(J676)),LEN(TRIM(J676))=0)),"Заповніть код, відділ, підсумок і роль",IF(OR(A676&lt;&gt;TRIM(A676),B676&lt;&gt;TRIM(B676),ISNUMBER(FIND("*",A676)),ISNUMBER(FIND("?",A676)),ISNUMBER(FIND("~",A676)),ISNUMBER(FIND("*",B676)),ISNUMBER(FIND("?",B676)),ISNUMBER(FIND("~",B676))),"Перевірте код і відділ",IF(COUNTIF($A$7:$A$806,"="&amp;A676)&gt;1,"Код повторюється",IF(COUNTIFS('Налаштування'!$I$7:$I$18,"="&amp;B676,'Налаштування'!$J$7:$J$18,"Готово")&lt;&gt;1,"Перевірте відділ",IF(NOT(OR(C676="Тижневий",C676="Місячний")),"Оберіть тип",IF(OR(NOT(ISNUMBER(D676)),NOT(ISNUMBER(E676))),"Вкажіть дати",IF(OR(OR(D676&lt;1,D676&gt;2958465,D676&lt;&gt;INT(D676)),OR(E676&lt;1,E676&gt;2958465,E676&lt;&gt;INT(E676)),D676&gt;E676),"Перевірте дати",IF(OR('Налаштування'!$C$4&lt;&gt;"Готово",E676&lt;DATE('Налаштування'!$B$4,1,1),D676&gt;DATE('Налаштування'!$B$4,12,31)),"Перевірте рік",IF(OR(AND(C676="Тижневий",E676-D676&lt;&gt;6),AND(C676="Місячний",OR(YEAR(D676)&lt;&gt;'Налаштування'!$B$4,DAY(D676)&lt;&gt;1,E676&lt;&gt;DATE(YEAR(D676),MONTH(D676)+1,0)))),"Перевірте період",IF(COUNTIFS($B$7:$B$806,"="&amp;B676,$C$7:$C$806,C676,$D$7:$D$806,"&lt;="&amp;E676,$E$7:$E$806,"&gt;="&amp;D676)&gt;1,"Періоди перетинаються","Поля заповнені")))))))))))</x:f>
      </x:c>
      <x:c r="L676" s="11"/>
    </x:row>
    <x:row r="677" ht="40" customHeight="1">
      <x:c r="A677" s="11"/>
      <x:c r="B677" s="11"/>
      <x:c r="C677" s="11"/>
      <x:c r="D677" s="23"/>
      <x:c r="E677" s="23"/>
      <x:c r="F677" s="11"/>
      <x:c r="G677" s="11"/>
      <x:c r="H677" s="11"/>
      <x:c r="I677" s="11"/>
      <x:c r="J677" s="11"/>
      <x:c r="K677" s="12" t="str">
        <x:f>IF(COUNTA(A677:J677,L677)=0,"",IF(OR(OR(NOT(ISTEXT(A677)),LEN(TRIM(A677))=0),OR(NOT(ISTEXT(B677)),LEN(TRIM(B677))=0),OR(NOT(ISTEXT(F677)),LEN(TRIM(F677))=0),OR(NOT(ISTEXT(J677)),LEN(TRIM(J677))=0)),"Заповніть код, відділ, підсумок і роль",IF(OR(A677&lt;&gt;TRIM(A677),B677&lt;&gt;TRIM(B677),ISNUMBER(FIND("*",A677)),ISNUMBER(FIND("?",A677)),ISNUMBER(FIND("~",A677)),ISNUMBER(FIND("*",B677)),ISNUMBER(FIND("?",B677)),ISNUMBER(FIND("~",B677))),"Перевірте код і відділ",IF(COUNTIF($A$7:$A$806,"="&amp;A677)&gt;1,"Код повторюється",IF(COUNTIFS('Налаштування'!$I$7:$I$18,"="&amp;B677,'Налаштування'!$J$7:$J$18,"Готово")&lt;&gt;1,"Перевірте відділ",IF(NOT(OR(C677="Тижневий",C677="Місячний")),"Оберіть тип",IF(OR(NOT(ISNUMBER(D677)),NOT(ISNUMBER(E677))),"Вкажіть дати",IF(OR(OR(D677&lt;1,D677&gt;2958465,D677&lt;&gt;INT(D677)),OR(E677&lt;1,E677&gt;2958465,E677&lt;&gt;INT(E677)),D677&gt;E677),"Перевірте дати",IF(OR('Налаштування'!$C$4&lt;&gt;"Готово",E677&lt;DATE('Налаштування'!$B$4,1,1),D677&gt;DATE('Налаштування'!$B$4,12,31)),"Перевірте рік",IF(OR(AND(C677="Тижневий",E677-D677&lt;&gt;6),AND(C677="Місячний",OR(YEAR(D677)&lt;&gt;'Налаштування'!$B$4,DAY(D677)&lt;&gt;1,E677&lt;&gt;DATE(YEAR(D677),MONTH(D677)+1,0)))),"Перевірте період",IF(COUNTIFS($B$7:$B$806,"="&amp;B677,$C$7:$C$806,C677,$D$7:$D$806,"&lt;="&amp;E677,$E$7:$E$806,"&gt;="&amp;D677)&gt;1,"Періоди перетинаються","Поля заповнені")))))))))))</x:f>
      </x:c>
      <x:c r="L677" s="11"/>
    </x:row>
    <x:row r="678" ht="40" customHeight="1">
      <x:c r="A678" s="11"/>
      <x:c r="B678" s="11"/>
      <x:c r="C678" s="11"/>
      <x:c r="D678" s="23"/>
      <x:c r="E678" s="23"/>
      <x:c r="F678" s="11"/>
      <x:c r="G678" s="11"/>
      <x:c r="H678" s="11"/>
      <x:c r="I678" s="11"/>
      <x:c r="J678" s="11"/>
      <x:c r="K678" s="12" t="str">
        <x:f>IF(COUNTA(A678:J678,L678)=0,"",IF(OR(OR(NOT(ISTEXT(A678)),LEN(TRIM(A678))=0),OR(NOT(ISTEXT(B678)),LEN(TRIM(B678))=0),OR(NOT(ISTEXT(F678)),LEN(TRIM(F678))=0),OR(NOT(ISTEXT(J678)),LEN(TRIM(J678))=0)),"Заповніть код, відділ, підсумок і роль",IF(OR(A678&lt;&gt;TRIM(A678),B678&lt;&gt;TRIM(B678),ISNUMBER(FIND("*",A678)),ISNUMBER(FIND("?",A678)),ISNUMBER(FIND("~",A678)),ISNUMBER(FIND("*",B678)),ISNUMBER(FIND("?",B678)),ISNUMBER(FIND("~",B678))),"Перевірте код і відділ",IF(COUNTIF($A$7:$A$806,"="&amp;A678)&gt;1,"Код повторюється",IF(COUNTIFS('Налаштування'!$I$7:$I$18,"="&amp;B678,'Налаштування'!$J$7:$J$18,"Готово")&lt;&gt;1,"Перевірте відділ",IF(NOT(OR(C678="Тижневий",C678="Місячний")),"Оберіть тип",IF(OR(NOT(ISNUMBER(D678)),NOT(ISNUMBER(E678))),"Вкажіть дати",IF(OR(OR(D678&lt;1,D678&gt;2958465,D678&lt;&gt;INT(D678)),OR(E678&lt;1,E678&gt;2958465,E678&lt;&gt;INT(E678)),D678&gt;E678),"Перевірте дати",IF(OR('Налаштування'!$C$4&lt;&gt;"Готово",E678&lt;DATE('Налаштування'!$B$4,1,1),D678&gt;DATE('Налаштування'!$B$4,12,31)),"Перевірте рік",IF(OR(AND(C678="Тижневий",E678-D678&lt;&gt;6),AND(C678="Місячний",OR(YEAR(D678)&lt;&gt;'Налаштування'!$B$4,DAY(D678)&lt;&gt;1,E678&lt;&gt;DATE(YEAR(D678),MONTH(D678)+1,0)))),"Перевірте період",IF(COUNTIFS($B$7:$B$806,"="&amp;B678,$C$7:$C$806,C678,$D$7:$D$806,"&lt;="&amp;E678,$E$7:$E$806,"&gt;="&amp;D678)&gt;1,"Періоди перетинаються","Поля заповнені")))))))))))</x:f>
      </x:c>
      <x:c r="L678" s="11"/>
    </x:row>
    <x:row r="679" ht="40" customHeight="1">
      <x:c r="A679" s="11"/>
      <x:c r="B679" s="11"/>
      <x:c r="C679" s="11"/>
      <x:c r="D679" s="23"/>
      <x:c r="E679" s="23"/>
      <x:c r="F679" s="11"/>
      <x:c r="G679" s="11"/>
      <x:c r="H679" s="11"/>
      <x:c r="I679" s="11"/>
      <x:c r="J679" s="11"/>
      <x:c r="K679" s="12" t="str">
        <x:f>IF(COUNTA(A679:J679,L679)=0,"",IF(OR(OR(NOT(ISTEXT(A679)),LEN(TRIM(A679))=0),OR(NOT(ISTEXT(B679)),LEN(TRIM(B679))=0),OR(NOT(ISTEXT(F679)),LEN(TRIM(F679))=0),OR(NOT(ISTEXT(J679)),LEN(TRIM(J679))=0)),"Заповніть код, відділ, підсумок і роль",IF(OR(A679&lt;&gt;TRIM(A679),B679&lt;&gt;TRIM(B679),ISNUMBER(FIND("*",A679)),ISNUMBER(FIND("?",A679)),ISNUMBER(FIND("~",A679)),ISNUMBER(FIND("*",B679)),ISNUMBER(FIND("?",B679)),ISNUMBER(FIND("~",B679))),"Перевірте код і відділ",IF(COUNTIF($A$7:$A$806,"="&amp;A679)&gt;1,"Код повторюється",IF(COUNTIFS('Налаштування'!$I$7:$I$18,"="&amp;B679,'Налаштування'!$J$7:$J$18,"Готово")&lt;&gt;1,"Перевірте відділ",IF(NOT(OR(C679="Тижневий",C679="Місячний")),"Оберіть тип",IF(OR(NOT(ISNUMBER(D679)),NOT(ISNUMBER(E679))),"Вкажіть дати",IF(OR(OR(D679&lt;1,D679&gt;2958465,D679&lt;&gt;INT(D679)),OR(E679&lt;1,E679&gt;2958465,E679&lt;&gt;INT(E679)),D679&gt;E679),"Перевірте дати",IF(OR('Налаштування'!$C$4&lt;&gt;"Готово",E679&lt;DATE('Налаштування'!$B$4,1,1),D679&gt;DATE('Налаштування'!$B$4,12,31)),"Перевірте рік",IF(OR(AND(C679="Тижневий",E679-D679&lt;&gt;6),AND(C679="Місячний",OR(YEAR(D679)&lt;&gt;'Налаштування'!$B$4,DAY(D679)&lt;&gt;1,E679&lt;&gt;DATE(YEAR(D679),MONTH(D679)+1,0)))),"Перевірте період",IF(COUNTIFS($B$7:$B$806,"="&amp;B679,$C$7:$C$806,C679,$D$7:$D$806,"&lt;="&amp;E679,$E$7:$E$806,"&gt;="&amp;D679)&gt;1,"Періоди перетинаються","Поля заповнені")))))))))))</x:f>
      </x:c>
      <x:c r="L679" s="11"/>
    </x:row>
    <x:row r="680" ht="40" customHeight="1">
      <x:c r="A680" s="11"/>
      <x:c r="B680" s="11"/>
      <x:c r="C680" s="11"/>
      <x:c r="D680" s="23"/>
      <x:c r="E680" s="23"/>
      <x:c r="F680" s="11"/>
      <x:c r="G680" s="11"/>
      <x:c r="H680" s="11"/>
      <x:c r="I680" s="11"/>
      <x:c r="J680" s="11"/>
      <x:c r="K680" s="12" t="str">
        <x:f>IF(COUNTA(A680:J680,L680)=0,"",IF(OR(OR(NOT(ISTEXT(A680)),LEN(TRIM(A680))=0),OR(NOT(ISTEXT(B680)),LEN(TRIM(B680))=0),OR(NOT(ISTEXT(F680)),LEN(TRIM(F680))=0),OR(NOT(ISTEXT(J680)),LEN(TRIM(J680))=0)),"Заповніть код, відділ, підсумок і роль",IF(OR(A680&lt;&gt;TRIM(A680),B680&lt;&gt;TRIM(B680),ISNUMBER(FIND("*",A680)),ISNUMBER(FIND("?",A680)),ISNUMBER(FIND("~",A680)),ISNUMBER(FIND("*",B680)),ISNUMBER(FIND("?",B680)),ISNUMBER(FIND("~",B680))),"Перевірте код і відділ",IF(COUNTIF($A$7:$A$806,"="&amp;A680)&gt;1,"Код повторюється",IF(COUNTIFS('Налаштування'!$I$7:$I$18,"="&amp;B680,'Налаштування'!$J$7:$J$18,"Готово")&lt;&gt;1,"Перевірте відділ",IF(NOT(OR(C680="Тижневий",C680="Місячний")),"Оберіть тип",IF(OR(NOT(ISNUMBER(D680)),NOT(ISNUMBER(E680))),"Вкажіть дати",IF(OR(OR(D680&lt;1,D680&gt;2958465,D680&lt;&gt;INT(D680)),OR(E680&lt;1,E680&gt;2958465,E680&lt;&gt;INT(E680)),D680&gt;E680),"Перевірте дати",IF(OR('Налаштування'!$C$4&lt;&gt;"Готово",E680&lt;DATE('Налаштування'!$B$4,1,1),D680&gt;DATE('Налаштування'!$B$4,12,31)),"Перевірте рік",IF(OR(AND(C680="Тижневий",E680-D680&lt;&gt;6),AND(C680="Місячний",OR(YEAR(D680)&lt;&gt;'Налаштування'!$B$4,DAY(D680)&lt;&gt;1,E680&lt;&gt;DATE(YEAR(D680),MONTH(D680)+1,0)))),"Перевірте період",IF(COUNTIFS($B$7:$B$806,"="&amp;B680,$C$7:$C$806,C680,$D$7:$D$806,"&lt;="&amp;E680,$E$7:$E$806,"&gt;="&amp;D680)&gt;1,"Періоди перетинаються","Поля заповнені")))))))))))</x:f>
      </x:c>
      <x:c r="L680" s="11"/>
    </x:row>
    <x:row r="681" ht="40" customHeight="1">
      <x:c r="A681" s="11"/>
      <x:c r="B681" s="11"/>
      <x:c r="C681" s="11"/>
      <x:c r="D681" s="23"/>
      <x:c r="E681" s="23"/>
      <x:c r="F681" s="11"/>
      <x:c r="G681" s="11"/>
      <x:c r="H681" s="11"/>
      <x:c r="I681" s="11"/>
      <x:c r="J681" s="11"/>
      <x:c r="K681" s="12" t="str">
        <x:f>IF(COUNTA(A681:J681,L681)=0,"",IF(OR(OR(NOT(ISTEXT(A681)),LEN(TRIM(A681))=0),OR(NOT(ISTEXT(B681)),LEN(TRIM(B681))=0),OR(NOT(ISTEXT(F681)),LEN(TRIM(F681))=0),OR(NOT(ISTEXT(J681)),LEN(TRIM(J681))=0)),"Заповніть код, відділ, підсумок і роль",IF(OR(A681&lt;&gt;TRIM(A681),B681&lt;&gt;TRIM(B681),ISNUMBER(FIND("*",A681)),ISNUMBER(FIND("?",A681)),ISNUMBER(FIND("~",A681)),ISNUMBER(FIND("*",B681)),ISNUMBER(FIND("?",B681)),ISNUMBER(FIND("~",B681))),"Перевірте код і відділ",IF(COUNTIF($A$7:$A$806,"="&amp;A681)&gt;1,"Код повторюється",IF(COUNTIFS('Налаштування'!$I$7:$I$18,"="&amp;B681,'Налаштування'!$J$7:$J$18,"Готово")&lt;&gt;1,"Перевірте відділ",IF(NOT(OR(C681="Тижневий",C681="Місячний")),"Оберіть тип",IF(OR(NOT(ISNUMBER(D681)),NOT(ISNUMBER(E681))),"Вкажіть дати",IF(OR(OR(D681&lt;1,D681&gt;2958465,D681&lt;&gt;INT(D681)),OR(E681&lt;1,E681&gt;2958465,E681&lt;&gt;INT(E681)),D681&gt;E681),"Перевірте дати",IF(OR('Налаштування'!$C$4&lt;&gt;"Готово",E681&lt;DATE('Налаштування'!$B$4,1,1),D681&gt;DATE('Налаштування'!$B$4,12,31)),"Перевірте рік",IF(OR(AND(C681="Тижневий",E681-D681&lt;&gt;6),AND(C681="Місячний",OR(YEAR(D681)&lt;&gt;'Налаштування'!$B$4,DAY(D681)&lt;&gt;1,E681&lt;&gt;DATE(YEAR(D681),MONTH(D681)+1,0)))),"Перевірте період",IF(COUNTIFS($B$7:$B$806,"="&amp;B681,$C$7:$C$806,C681,$D$7:$D$806,"&lt;="&amp;E681,$E$7:$E$806,"&gt;="&amp;D681)&gt;1,"Періоди перетинаються","Поля заповнені")))))))))))</x:f>
      </x:c>
      <x:c r="L681" s="11"/>
    </x:row>
    <x:row r="682" ht="40" customHeight="1">
      <x:c r="A682" s="11"/>
      <x:c r="B682" s="11"/>
      <x:c r="C682" s="11"/>
      <x:c r="D682" s="23"/>
      <x:c r="E682" s="23"/>
      <x:c r="F682" s="11"/>
      <x:c r="G682" s="11"/>
      <x:c r="H682" s="11"/>
      <x:c r="I682" s="11"/>
      <x:c r="J682" s="11"/>
      <x:c r="K682" s="12" t="str">
        <x:f>IF(COUNTA(A682:J682,L682)=0,"",IF(OR(OR(NOT(ISTEXT(A682)),LEN(TRIM(A682))=0),OR(NOT(ISTEXT(B682)),LEN(TRIM(B682))=0),OR(NOT(ISTEXT(F682)),LEN(TRIM(F682))=0),OR(NOT(ISTEXT(J682)),LEN(TRIM(J682))=0)),"Заповніть код, відділ, підсумок і роль",IF(OR(A682&lt;&gt;TRIM(A682),B682&lt;&gt;TRIM(B682),ISNUMBER(FIND("*",A682)),ISNUMBER(FIND("?",A682)),ISNUMBER(FIND("~",A682)),ISNUMBER(FIND("*",B682)),ISNUMBER(FIND("?",B682)),ISNUMBER(FIND("~",B682))),"Перевірте код і відділ",IF(COUNTIF($A$7:$A$806,"="&amp;A682)&gt;1,"Код повторюється",IF(COUNTIFS('Налаштування'!$I$7:$I$18,"="&amp;B682,'Налаштування'!$J$7:$J$18,"Готово")&lt;&gt;1,"Перевірте відділ",IF(NOT(OR(C682="Тижневий",C682="Місячний")),"Оберіть тип",IF(OR(NOT(ISNUMBER(D682)),NOT(ISNUMBER(E682))),"Вкажіть дати",IF(OR(OR(D682&lt;1,D682&gt;2958465,D682&lt;&gt;INT(D682)),OR(E682&lt;1,E682&gt;2958465,E682&lt;&gt;INT(E682)),D682&gt;E682),"Перевірте дати",IF(OR('Налаштування'!$C$4&lt;&gt;"Готово",E682&lt;DATE('Налаштування'!$B$4,1,1),D682&gt;DATE('Налаштування'!$B$4,12,31)),"Перевірте рік",IF(OR(AND(C682="Тижневий",E682-D682&lt;&gt;6),AND(C682="Місячний",OR(YEAR(D682)&lt;&gt;'Налаштування'!$B$4,DAY(D682)&lt;&gt;1,E682&lt;&gt;DATE(YEAR(D682),MONTH(D682)+1,0)))),"Перевірте період",IF(COUNTIFS($B$7:$B$806,"="&amp;B682,$C$7:$C$806,C682,$D$7:$D$806,"&lt;="&amp;E682,$E$7:$E$806,"&gt;="&amp;D682)&gt;1,"Періоди перетинаються","Поля заповнені")))))))))))</x:f>
      </x:c>
      <x:c r="L682" s="11"/>
    </x:row>
    <x:row r="683" ht="40" customHeight="1">
      <x:c r="A683" s="11"/>
      <x:c r="B683" s="11"/>
      <x:c r="C683" s="11"/>
      <x:c r="D683" s="23"/>
      <x:c r="E683" s="23"/>
      <x:c r="F683" s="11"/>
      <x:c r="G683" s="11"/>
      <x:c r="H683" s="11"/>
      <x:c r="I683" s="11"/>
      <x:c r="J683" s="11"/>
      <x:c r="K683" s="12" t="str">
        <x:f>IF(COUNTA(A683:J683,L683)=0,"",IF(OR(OR(NOT(ISTEXT(A683)),LEN(TRIM(A683))=0),OR(NOT(ISTEXT(B683)),LEN(TRIM(B683))=0),OR(NOT(ISTEXT(F683)),LEN(TRIM(F683))=0),OR(NOT(ISTEXT(J683)),LEN(TRIM(J683))=0)),"Заповніть код, відділ, підсумок і роль",IF(OR(A683&lt;&gt;TRIM(A683),B683&lt;&gt;TRIM(B683),ISNUMBER(FIND("*",A683)),ISNUMBER(FIND("?",A683)),ISNUMBER(FIND("~",A683)),ISNUMBER(FIND("*",B683)),ISNUMBER(FIND("?",B683)),ISNUMBER(FIND("~",B683))),"Перевірте код і відділ",IF(COUNTIF($A$7:$A$806,"="&amp;A683)&gt;1,"Код повторюється",IF(COUNTIFS('Налаштування'!$I$7:$I$18,"="&amp;B683,'Налаштування'!$J$7:$J$18,"Готово")&lt;&gt;1,"Перевірте відділ",IF(NOT(OR(C683="Тижневий",C683="Місячний")),"Оберіть тип",IF(OR(NOT(ISNUMBER(D683)),NOT(ISNUMBER(E683))),"Вкажіть дати",IF(OR(OR(D683&lt;1,D683&gt;2958465,D683&lt;&gt;INT(D683)),OR(E683&lt;1,E683&gt;2958465,E683&lt;&gt;INT(E683)),D683&gt;E683),"Перевірте дати",IF(OR('Налаштування'!$C$4&lt;&gt;"Готово",E683&lt;DATE('Налаштування'!$B$4,1,1),D683&gt;DATE('Налаштування'!$B$4,12,31)),"Перевірте рік",IF(OR(AND(C683="Тижневий",E683-D683&lt;&gt;6),AND(C683="Місячний",OR(YEAR(D683)&lt;&gt;'Налаштування'!$B$4,DAY(D683)&lt;&gt;1,E683&lt;&gt;DATE(YEAR(D683),MONTH(D683)+1,0)))),"Перевірте період",IF(COUNTIFS($B$7:$B$806,"="&amp;B683,$C$7:$C$806,C683,$D$7:$D$806,"&lt;="&amp;E683,$E$7:$E$806,"&gt;="&amp;D683)&gt;1,"Періоди перетинаються","Поля заповнені")))))))))))</x:f>
      </x:c>
      <x:c r="L683" s="11"/>
    </x:row>
    <x:row r="684" ht="40" customHeight="1">
      <x:c r="A684" s="11"/>
      <x:c r="B684" s="11"/>
      <x:c r="C684" s="11"/>
      <x:c r="D684" s="23"/>
      <x:c r="E684" s="23"/>
      <x:c r="F684" s="11"/>
      <x:c r="G684" s="11"/>
      <x:c r="H684" s="11"/>
      <x:c r="I684" s="11"/>
      <x:c r="J684" s="11"/>
      <x:c r="K684" s="12" t="str">
        <x:f>IF(COUNTA(A684:J684,L684)=0,"",IF(OR(OR(NOT(ISTEXT(A684)),LEN(TRIM(A684))=0),OR(NOT(ISTEXT(B684)),LEN(TRIM(B684))=0),OR(NOT(ISTEXT(F684)),LEN(TRIM(F684))=0),OR(NOT(ISTEXT(J684)),LEN(TRIM(J684))=0)),"Заповніть код, відділ, підсумок і роль",IF(OR(A684&lt;&gt;TRIM(A684),B684&lt;&gt;TRIM(B684),ISNUMBER(FIND("*",A684)),ISNUMBER(FIND("?",A684)),ISNUMBER(FIND("~",A684)),ISNUMBER(FIND("*",B684)),ISNUMBER(FIND("?",B684)),ISNUMBER(FIND("~",B684))),"Перевірте код і відділ",IF(COUNTIF($A$7:$A$806,"="&amp;A684)&gt;1,"Код повторюється",IF(COUNTIFS('Налаштування'!$I$7:$I$18,"="&amp;B684,'Налаштування'!$J$7:$J$18,"Готово")&lt;&gt;1,"Перевірте відділ",IF(NOT(OR(C684="Тижневий",C684="Місячний")),"Оберіть тип",IF(OR(NOT(ISNUMBER(D684)),NOT(ISNUMBER(E684))),"Вкажіть дати",IF(OR(OR(D684&lt;1,D684&gt;2958465,D684&lt;&gt;INT(D684)),OR(E684&lt;1,E684&gt;2958465,E684&lt;&gt;INT(E684)),D684&gt;E684),"Перевірте дати",IF(OR('Налаштування'!$C$4&lt;&gt;"Готово",E684&lt;DATE('Налаштування'!$B$4,1,1),D684&gt;DATE('Налаштування'!$B$4,12,31)),"Перевірте рік",IF(OR(AND(C684="Тижневий",E684-D684&lt;&gt;6),AND(C684="Місячний",OR(YEAR(D684)&lt;&gt;'Налаштування'!$B$4,DAY(D684)&lt;&gt;1,E684&lt;&gt;DATE(YEAR(D684),MONTH(D684)+1,0)))),"Перевірте період",IF(COUNTIFS($B$7:$B$806,"="&amp;B684,$C$7:$C$806,C684,$D$7:$D$806,"&lt;="&amp;E684,$E$7:$E$806,"&gt;="&amp;D684)&gt;1,"Періоди перетинаються","Поля заповнені")))))))))))</x:f>
      </x:c>
      <x:c r="L684" s="11"/>
    </x:row>
    <x:row r="685" ht="40" customHeight="1">
      <x:c r="A685" s="11"/>
      <x:c r="B685" s="11"/>
      <x:c r="C685" s="11"/>
      <x:c r="D685" s="23"/>
      <x:c r="E685" s="23"/>
      <x:c r="F685" s="11"/>
      <x:c r="G685" s="11"/>
      <x:c r="H685" s="11"/>
      <x:c r="I685" s="11"/>
      <x:c r="J685" s="11"/>
      <x:c r="K685" s="12" t="str">
        <x:f>IF(COUNTA(A685:J685,L685)=0,"",IF(OR(OR(NOT(ISTEXT(A685)),LEN(TRIM(A685))=0),OR(NOT(ISTEXT(B685)),LEN(TRIM(B685))=0),OR(NOT(ISTEXT(F685)),LEN(TRIM(F685))=0),OR(NOT(ISTEXT(J685)),LEN(TRIM(J685))=0)),"Заповніть код, відділ, підсумок і роль",IF(OR(A685&lt;&gt;TRIM(A685),B685&lt;&gt;TRIM(B685),ISNUMBER(FIND("*",A685)),ISNUMBER(FIND("?",A685)),ISNUMBER(FIND("~",A685)),ISNUMBER(FIND("*",B685)),ISNUMBER(FIND("?",B685)),ISNUMBER(FIND("~",B685))),"Перевірте код і відділ",IF(COUNTIF($A$7:$A$806,"="&amp;A685)&gt;1,"Код повторюється",IF(COUNTIFS('Налаштування'!$I$7:$I$18,"="&amp;B685,'Налаштування'!$J$7:$J$18,"Готово")&lt;&gt;1,"Перевірте відділ",IF(NOT(OR(C685="Тижневий",C685="Місячний")),"Оберіть тип",IF(OR(NOT(ISNUMBER(D685)),NOT(ISNUMBER(E685))),"Вкажіть дати",IF(OR(OR(D685&lt;1,D685&gt;2958465,D685&lt;&gt;INT(D685)),OR(E685&lt;1,E685&gt;2958465,E685&lt;&gt;INT(E685)),D685&gt;E685),"Перевірте дати",IF(OR('Налаштування'!$C$4&lt;&gt;"Готово",E685&lt;DATE('Налаштування'!$B$4,1,1),D685&gt;DATE('Налаштування'!$B$4,12,31)),"Перевірте рік",IF(OR(AND(C685="Тижневий",E685-D685&lt;&gt;6),AND(C685="Місячний",OR(YEAR(D685)&lt;&gt;'Налаштування'!$B$4,DAY(D685)&lt;&gt;1,E685&lt;&gt;DATE(YEAR(D685),MONTH(D685)+1,0)))),"Перевірте період",IF(COUNTIFS($B$7:$B$806,"="&amp;B685,$C$7:$C$806,C685,$D$7:$D$806,"&lt;="&amp;E685,$E$7:$E$806,"&gt;="&amp;D685)&gt;1,"Періоди перетинаються","Поля заповнені")))))))))))</x:f>
      </x:c>
      <x:c r="L685" s="11"/>
    </x:row>
    <x:row r="686" ht="40" customHeight="1">
      <x:c r="A686" s="11"/>
      <x:c r="B686" s="11"/>
      <x:c r="C686" s="11"/>
      <x:c r="D686" s="23"/>
      <x:c r="E686" s="23"/>
      <x:c r="F686" s="11"/>
      <x:c r="G686" s="11"/>
      <x:c r="H686" s="11"/>
      <x:c r="I686" s="11"/>
      <x:c r="J686" s="11"/>
      <x:c r="K686" s="12" t="str">
        <x:f>IF(COUNTA(A686:J686,L686)=0,"",IF(OR(OR(NOT(ISTEXT(A686)),LEN(TRIM(A686))=0),OR(NOT(ISTEXT(B686)),LEN(TRIM(B686))=0),OR(NOT(ISTEXT(F686)),LEN(TRIM(F686))=0),OR(NOT(ISTEXT(J686)),LEN(TRIM(J686))=0)),"Заповніть код, відділ, підсумок і роль",IF(OR(A686&lt;&gt;TRIM(A686),B686&lt;&gt;TRIM(B686),ISNUMBER(FIND("*",A686)),ISNUMBER(FIND("?",A686)),ISNUMBER(FIND("~",A686)),ISNUMBER(FIND("*",B686)),ISNUMBER(FIND("?",B686)),ISNUMBER(FIND("~",B686))),"Перевірте код і відділ",IF(COUNTIF($A$7:$A$806,"="&amp;A686)&gt;1,"Код повторюється",IF(COUNTIFS('Налаштування'!$I$7:$I$18,"="&amp;B686,'Налаштування'!$J$7:$J$18,"Готово")&lt;&gt;1,"Перевірте відділ",IF(NOT(OR(C686="Тижневий",C686="Місячний")),"Оберіть тип",IF(OR(NOT(ISNUMBER(D686)),NOT(ISNUMBER(E686))),"Вкажіть дати",IF(OR(OR(D686&lt;1,D686&gt;2958465,D686&lt;&gt;INT(D686)),OR(E686&lt;1,E686&gt;2958465,E686&lt;&gt;INT(E686)),D686&gt;E686),"Перевірте дати",IF(OR('Налаштування'!$C$4&lt;&gt;"Готово",E686&lt;DATE('Налаштування'!$B$4,1,1),D686&gt;DATE('Налаштування'!$B$4,12,31)),"Перевірте рік",IF(OR(AND(C686="Тижневий",E686-D686&lt;&gt;6),AND(C686="Місячний",OR(YEAR(D686)&lt;&gt;'Налаштування'!$B$4,DAY(D686)&lt;&gt;1,E686&lt;&gt;DATE(YEAR(D686),MONTH(D686)+1,0)))),"Перевірте період",IF(COUNTIFS($B$7:$B$806,"="&amp;B686,$C$7:$C$806,C686,$D$7:$D$806,"&lt;="&amp;E686,$E$7:$E$806,"&gt;="&amp;D686)&gt;1,"Періоди перетинаються","Поля заповнені")))))))))))</x:f>
      </x:c>
      <x:c r="L686" s="11"/>
    </x:row>
    <x:row r="687" ht="40" customHeight="1">
      <x:c r="A687" s="11"/>
      <x:c r="B687" s="11"/>
      <x:c r="C687" s="11"/>
      <x:c r="D687" s="23"/>
      <x:c r="E687" s="23"/>
      <x:c r="F687" s="11"/>
      <x:c r="G687" s="11"/>
      <x:c r="H687" s="11"/>
      <x:c r="I687" s="11"/>
      <x:c r="J687" s="11"/>
      <x:c r="K687" s="12" t="str">
        <x:f>IF(COUNTA(A687:J687,L687)=0,"",IF(OR(OR(NOT(ISTEXT(A687)),LEN(TRIM(A687))=0),OR(NOT(ISTEXT(B687)),LEN(TRIM(B687))=0),OR(NOT(ISTEXT(F687)),LEN(TRIM(F687))=0),OR(NOT(ISTEXT(J687)),LEN(TRIM(J687))=0)),"Заповніть код, відділ, підсумок і роль",IF(OR(A687&lt;&gt;TRIM(A687),B687&lt;&gt;TRIM(B687),ISNUMBER(FIND("*",A687)),ISNUMBER(FIND("?",A687)),ISNUMBER(FIND("~",A687)),ISNUMBER(FIND("*",B687)),ISNUMBER(FIND("?",B687)),ISNUMBER(FIND("~",B687))),"Перевірте код і відділ",IF(COUNTIF($A$7:$A$806,"="&amp;A687)&gt;1,"Код повторюється",IF(COUNTIFS('Налаштування'!$I$7:$I$18,"="&amp;B687,'Налаштування'!$J$7:$J$18,"Готово")&lt;&gt;1,"Перевірте відділ",IF(NOT(OR(C687="Тижневий",C687="Місячний")),"Оберіть тип",IF(OR(NOT(ISNUMBER(D687)),NOT(ISNUMBER(E687))),"Вкажіть дати",IF(OR(OR(D687&lt;1,D687&gt;2958465,D687&lt;&gt;INT(D687)),OR(E687&lt;1,E687&gt;2958465,E687&lt;&gt;INT(E687)),D687&gt;E687),"Перевірте дати",IF(OR('Налаштування'!$C$4&lt;&gt;"Готово",E687&lt;DATE('Налаштування'!$B$4,1,1),D687&gt;DATE('Налаштування'!$B$4,12,31)),"Перевірте рік",IF(OR(AND(C687="Тижневий",E687-D687&lt;&gt;6),AND(C687="Місячний",OR(YEAR(D687)&lt;&gt;'Налаштування'!$B$4,DAY(D687)&lt;&gt;1,E687&lt;&gt;DATE(YEAR(D687),MONTH(D687)+1,0)))),"Перевірте період",IF(COUNTIFS($B$7:$B$806,"="&amp;B687,$C$7:$C$806,C687,$D$7:$D$806,"&lt;="&amp;E687,$E$7:$E$806,"&gt;="&amp;D687)&gt;1,"Періоди перетинаються","Поля заповнені")))))))))))</x:f>
      </x:c>
      <x:c r="L687" s="11"/>
    </x:row>
    <x:row r="688" ht="40" customHeight="1">
      <x:c r="A688" s="11"/>
      <x:c r="B688" s="11"/>
      <x:c r="C688" s="11"/>
      <x:c r="D688" s="23"/>
      <x:c r="E688" s="23"/>
      <x:c r="F688" s="11"/>
      <x:c r="G688" s="11"/>
      <x:c r="H688" s="11"/>
      <x:c r="I688" s="11"/>
      <x:c r="J688" s="11"/>
      <x:c r="K688" s="12" t="str">
        <x:f>IF(COUNTA(A688:J688,L688)=0,"",IF(OR(OR(NOT(ISTEXT(A688)),LEN(TRIM(A688))=0),OR(NOT(ISTEXT(B688)),LEN(TRIM(B688))=0),OR(NOT(ISTEXT(F688)),LEN(TRIM(F688))=0),OR(NOT(ISTEXT(J688)),LEN(TRIM(J688))=0)),"Заповніть код, відділ, підсумок і роль",IF(OR(A688&lt;&gt;TRIM(A688),B688&lt;&gt;TRIM(B688),ISNUMBER(FIND("*",A688)),ISNUMBER(FIND("?",A688)),ISNUMBER(FIND("~",A688)),ISNUMBER(FIND("*",B688)),ISNUMBER(FIND("?",B688)),ISNUMBER(FIND("~",B688))),"Перевірте код і відділ",IF(COUNTIF($A$7:$A$806,"="&amp;A688)&gt;1,"Код повторюється",IF(COUNTIFS('Налаштування'!$I$7:$I$18,"="&amp;B688,'Налаштування'!$J$7:$J$18,"Готово")&lt;&gt;1,"Перевірте відділ",IF(NOT(OR(C688="Тижневий",C688="Місячний")),"Оберіть тип",IF(OR(NOT(ISNUMBER(D688)),NOT(ISNUMBER(E688))),"Вкажіть дати",IF(OR(OR(D688&lt;1,D688&gt;2958465,D688&lt;&gt;INT(D688)),OR(E688&lt;1,E688&gt;2958465,E688&lt;&gt;INT(E688)),D688&gt;E688),"Перевірте дати",IF(OR('Налаштування'!$C$4&lt;&gt;"Готово",E688&lt;DATE('Налаштування'!$B$4,1,1),D688&gt;DATE('Налаштування'!$B$4,12,31)),"Перевірте рік",IF(OR(AND(C688="Тижневий",E688-D688&lt;&gt;6),AND(C688="Місячний",OR(YEAR(D688)&lt;&gt;'Налаштування'!$B$4,DAY(D688)&lt;&gt;1,E688&lt;&gt;DATE(YEAR(D688),MONTH(D688)+1,0)))),"Перевірте період",IF(COUNTIFS($B$7:$B$806,"="&amp;B688,$C$7:$C$806,C688,$D$7:$D$806,"&lt;="&amp;E688,$E$7:$E$806,"&gt;="&amp;D688)&gt;1,"Періоди перетинаються","Поля заповнені")))))))))))</x:f>
      </x:c>
      <x:c r="L688" s="11"/>
    </x:row>
    <x:row r="689" ht="40" customHeight="1">
      <x:c r="A689" s="11"/>
      <x:c r="B689" s="11"/>
      <x:c r="C689" s="11"/>
      <x:c r="D689" s="23"/>
      <x:c r="E689" s="23"/>
      <x:c r="F689" s="11"/>
      <x:c r="G689" s="11"/>
      <x:c r="H689" s="11"/>
      <x:c r="I689" s="11"/>
      <x:c r="J689" s="11"/>
      <x:c r="K689" s="12" t="str">
        <x:f>IF(COUNTA(A689:J689,L689)=0,"",IF(OR(OR(NOT(ISTEXT(A689)),LEN(TRIM(A689))=0),OR(NOT(ISTEXT(B689)),LEN(TRIM(B689))=0),OR(NOT(ISTEXT(F689)),LEN(TRIM(F689))=0),OR(NOT(ISTEXT(J689)),LEN(TRIM(J689))=0)),"Заповніть код, відділ, підсумок і роль",IF(OR(A689&lt;&gt;TRIM(A689),B689&lt;&gt;TRIM(B689),ISNUMBER(FIND("*",A689)),ISNUMBER(FIND("?",A689)),ISNUMBER(FIND("~",A689)),ISNUMBER(FIND("*",B689)),ISNUMBER(FIND("?",B689)),ISNUMBER(FIND("~",B689))),"Перевірте код і відділ",IF(COUNTIF($A$7:$A$806,"="&amp;A689)&gt;1,"Код повторюється",IF(COUNTIFS('Налаштування'!$I$7:$I$18,"="&amp;B689,'Налаштування'!$J$7:$J$18,"Готово")&lt;&gt;1,"Перевірте відділ",IF(NOT(OR(C689="Тижневий",C689="Місячний")),"Оберіть тип",IF(OR(NOT(ISNUMBER(D689)),NOT(ISNUMBER(E689))),"Вкажіть дати",IF(OR(OR(D689&lt;1,D689&gt;2958465,D689&lt;&gt;INT(D689)),OR(E689&lt;1,E689&gt;2958465,E689&lt;&gt;INT(E689)),D689&gt;E689),"Перевірте дати",IF(OR('Налаштування'!$C$4&lt;&gt;"Готово",E689&lt;DATE('Налаштування'!$B$4,1,1),D689&gt;DATE('Налаштування'!$B$4,12,31)),"Перевірте рік",IF(OR(AND(C689="Тижневий",E689-D689&lt;&gt;6),AND(C689="Місячний",OR(YEAR(D689)&lt;&gt;'Налаштування'!$B$4,DAY(D689)&lt;&gt;1,E689&lt;&gt;DATE(YEAR(D689),MONTH(D689)+1,0)))),"Перевірте період",IF(COUNTIFS($B$7:$B$806,"="&amp;B689,$C$7:$C$806,C689,$D$7:$D$806,"&lt;="&amp;E689,$E$7:$E$806,"&gt;="&amp;D689)&gt;1,"Періоди перетинаються","Поля заповнені")))))))))))</x:f>
      </x:c>
      <x:c r="L689" s="11"/>
    </x:row>
    <x:row r="690" ht="40" customHeight="1">
      <x:c r="A690" s="11"/>
      <x:c r="B690" s="11"/>
      <x:c r="C690" s="11"/>
      <x:c r="D690" s="23"/>
      <x:c r="E690" s="23"/>
      <x:c r="F690" s="11"/>
      <x:c r="G690" s="11"/>
      <x:c r="H690" s="11"/>
      <x:c r="I690" s="11"/>
      <x:c r="J690" s="11"/>
      <x:c r="K690" s="12" t="str">
        <x:f>IF(COUNTA(A690:J690,L690)=0,"",IF(OR(OR(NOT(ISTEXT(A690)),LEN(TRIM(A690))=0),OR(NOT(ISTEXT(B690)),LEN(TRIM(B690))=0),OR(NOT(ISTEXT(F690)),LEN(TRIM(F690))=0),OR(NOT(ISTEXT(J690)),LEN(TRIM(J690))=0)),"Заповніть код, відділ, підсумок і роль",IF(OR(A690&lt;&gt;TRIM(A690),B690&lt;&gt;TRIM(B690),ISNUMBER(FIND("*",A690)),ISNUMBER(FIND("?",A690)),ISNUMBER(FIND("~",A690)),ISNUMBER(FIND("*",B690)),ISNUMBER(FIND("?",B690)),ISNUMBER(FIND("~",B690))),"Перевірте код і відділ",IF(COUNTIF($A$7:$A$806,"="&amp;A690)&gt;1,"Код повторюється",IF(COUNTIFS('Налаштування'!$I$7:$I$18,"="&amp;B690,'Налаштування'!$J$7:$J$18,"Готово")&lt;&gt;1,"Перевірте відділ",IF(NOT(OR(C690="Тижневий",C690="Місячний")),"Оберіть тип",IF(OR(NOT(ISNUMBER(D690)),NOT(ISNUMBER(E690))),"Вкажіть дати",IF(OR(OR(D690&lt;1,D690&gt;2958465,D690&lt;&gt;INT(D690)),OR(E690&lt;1,E690&gt;2958465,E690&lt;&gt;INT(E690)),D690&gt;E690),"Перевірте дати",IF(OR('Налаштування'!$C$4&lt;&gt;"Готово",E690&lt;DATE('Налаштування'!$B$4,1,1),D690&gt;DATE('Налаштування'!$B$4,12,31)),"Перевірте рік",IF(OR(AND(C690="Тижневий",E690-D690&lt;&gt;6),AND(C690="Місячний",OR(YEAR(D690)&lt;&gt;'Налаштування'!$B$4,DAY(D690)&lt;&gt;1,E690&lt;&gt;DATE(YEAR(D690),MONTH(D690)+1,0)))),"Перевірте період",IF(COUNTIFS($B$7:$B$806,"="&amp;B690,$C$7:$C$806,C690,$D$7:$D$806,"&lt;="&amp;E690,$E$7:$E$806,"&gt;="&amp;D690)&gt;1,"Періоди перетинаються","Поля заповнені")))))))))))</x:f>
      </x:c>
      <x:c r="L690" s="11"/>
    </x:row>
    <x:row r="691" ht="40" customHeight="1">
      <x:c r="A691" s="11"/>
      <x:c r="B691" s="11"/>
      <x:c r="C691" s="11"/>
      <x:c r="D691" s="23"/>
      <x:c r="E691" s="23"/>
      <x:c r="F691" s="11"/>
      <x:c r="G691" s="11"/>
      <x:c r="H691" s="11"/>
      <x:c r="I691" s="11"/>
      <x:c r="J691" s="11"/>
      <x:c r="K691" s="12" t="str">
        <x:f>IF(COUNTA(A691:J691,L691)=0,"",IF(OR(OR(NOT(ISTEXT(A691)),LEN(TRIM(A691))=0),OR(NOT(ISTEXT(B691)),LEN(TRIM(B691))=0),OR(NOT(ISTEXT(F691)),LEN(TRIM(F691))=0),OR(NOT(ISTEXT(J691)),LEN(TRIM(J691))=0)),"Заповніть код, відділ, підсумок і роль",IF(OR(A691&lt;&gt;TRIM(A691),B691&lt;&gt;TRIM(B691),ISNUMBER(FIND("*",A691)),ISNUMBER(FIND("?",A691)),ISNUMBER(FIND("~",A691)),ISNUMBER(FIND("*",B691)),ISNUMBER(FIND("?",B691)),ISNUMBER(FIND("~",B691))),"Перевірте код і відділ",IF(COUNTIF($A$7:$A$806,"="&amp;A691)&gt;1,"Код повторюється",IF(COUNTIFS('Налаштування'!$I$7:$I$18,"="&amp;B691,'Налаштування'!$J$7:$J$18,"Готово")&lt;&gt;1,"Перевірте відділ",IF(NOT(OR(C691="Тижневий",C691="Місячний")),"Оберіть тип",IF(OR(NOT(ISNUMBER(D691)),NOT(ISNUMBER(E691))),"Вкажіть дати",IF(OR(OR(D691&lt;1,D691&gt;2958465,D691&lt;&gt;INT(D691)),OR(E691&lt;1,E691&gt;2958465,E691&lt;&gt;INT(E691)),D691&gt;E691),"Перевірте дати",IF(OR('Налаштування'!$C$4&lt;&gt;"Готово",E691&lt;DATE('Налаштування'!$B$4,1,1),D691&gt;DATE('Налаштування'!$B$4,12,31)),"Перевірте рік",IF(OR(AND(C691="Тижневий",E691-D691&lt;&gt;6),AND(C691="Місячний",OR(YEAR(D691)&lt;&gt;'Налаштування'!$B$4,DAY(D691)&lt;&gt;1,E691&lt;&gt;DATE(YEAR(D691),MONTH(D691)+1,0)))),"Перевірте період",IF(COUNTIFS($B$7:$B$806,"="&amp;B691,$C$7:$C$806,C691,$D$7:$D$806,"&lt;="&amp;E691,$E$7:$E$806,"&gt;="&amp;D691)&gt;1,"Періоди перетинаються","Поля заповнені")))))))))))</x:f>
      </x:c>
      <x:c r="L691" s="11"/>
    </x:row>
    <x:row r="692" ht="40" customHeight="1">
      <x:c r="A692" s="11"/>
      <x:c r="B692" s="11"/>
      <x:c r="C692" s="11"/>
      <x:c r="D692" s="23"/>
      <x:c r="E692" s="23"/>
      <x:c r="F692" s="11"/>
      <x:c r="G692" s="11"/>
      <x:c r="H692" s="11"/>
      <x:c r="I692" s="11"/>
      <x:c r="J692" s="11"/>
      <x:c r="K692" s="12" t="str">
        <x:f>IF(COUNTA(A692:J692,L692)=0,"",IF(OR(OR(NOT(ISTEXT(A692)),LEN(TRIM(A692))=0),OR(NOT(ISTEXT(B692)),LEN(TRIM(B692))=0),OR(NOT(ISTEXT(F692)),LEN(TRIM(F692))=0),OR(NOT(ISTEXT(J692)),LEN(TRIM(J692))=0)),"Заповніть код, відділ, підсумок і роль",IF(OR(A692&lt;&gt;TRIM(A692),B692&lt;&gt;TRIM(B692),ISNUMBER(FIND("*",A692)),ISNUMBER(FIND("?",A692)),ISNUMBER(FIND("~",A692)),ISNUMBER(FIND("*",B692)),ISNUMBER(FIND("?",B692)),ISNUMBER(FIND("~",B692))),"Перевірте код і відділ",IF(COUNTIF($A$7:$A$806,"="&amp;A692)&gt;1,"Код повторюється",IF(COUNTIFS('Налаштування'!$I$7:$I$18,"="&amp;B692,'Налаштування'!$J$7:$J$18,"Готово")&lt;&gt;1,"Перевірте відділ",IF(NOT(OR(C692="Тижневий",C692="Місячний")),"Оберіть тип",IF(OR(NOT(ISNUMBER(D692)),NOT(ISNUMBER(E692))),"Вкажіть дати",IF(OR(OR(D692&lt;1,D692&gt;2958465,D692&lt;&gt;INT(D692)),OR(E692&lt;1,E692&gt;2958465,E692&lt;&gt;INT(E692)),D692&gt;E692),"Перевірте дати",IF(OR('Налаштування'!$C$4&lt;&gt;"Готово",E692&lt;DATE('Налаштування'!$B$4,1,1),D692&gt;DATE('Налаштування'!$B$4,12,31)),"Перевірте рік",IF(OR(AND(C692="Тижневий",E692-D692&lt;&gt;6),AND(C692="Місячний",OR(YEAR(D692)&lt;&gt;'Налаштування'!$B$4,DAY(D692)&lt;&gt;1,E692&lt;&gt;DATE(YEAR(D692),MONTH(D692)+1,0)))),"Перевірте період",IF(COUNTIFS($B$7:$B$806,"="&amp;B692,$C$7:$C$806,C692,$D$7:$D$806,"&lt;="&amp;E692,$E$7:$E$806,"&gt;="&amp;D692)&gt;1,"Періоди перетинаються","Поля заповнені")))))))))))</x:f>
      </x:c>
      <x:c r="L692" s="11"/>
    </x:row>
    <x:row r="693" ht="40" customHeight="1">
      <x:c r="A693" s="11"/>
      <x:c r="B693" s="11"/>
      <x:c r="C693" s="11"/>
      <x:c r="D693" s="23"/>
      <x:c r="E693" s="23"/>
      <x:c r="F693" s="11"/>
      <x:c r="G693" s="11"/>
      <x:c r="H693" s="11"/>
      <x:c r="I693" s="11"/>
      <x:c r="J693" s="11"/>
      <x:c r="K693" s="12" t="str">
        <x:f>IF(COUNTA(A693:J693,L693)=0,"",IF(OR(OR(NOT(ISTEXT(A693)),LEN(TRIM(A693))=0),OR(NOT(ISTEXT(B693)),LEN(TRIM(B693))=0),OR(NOT(ISTEXT(F693)),LEN(TRIM(F693))=0),OR(NOT(ISTEXT(J693)),LEN(TRIM(J693))=0)),"Заповніть код, відділ, підсумок і роль",IF(OR(A693&lt;&gt;TRIM(A693),B693&lt;&gt;TRIM(B693),ISNUMBER(FIND("*",A693)),ISNUMBER(FIND("?",A693)),ISNUMBER(FIND("~",A693)),ISNUMBER(FIND("*",B693)),ISNUMBER(FIND("?",B693)),ISNUMBER(FIND("~",B693))),"Перевірте код і відділ",IF(COUNTIF($A$7:$A$806,"="&amp;A693)&gt;1,"Код повторюється",IF(COUNTIFS('Налаштування'!$I$7:$I$18,"="&amp;B693,'Налаштування'!$J$7:$J$18,"Готово")&lt;&gt;1,"Перевірте відділ",IF(NOT(OR(C693="Тижневий",C693="Місячний")),"Оберіть тип",IF(OR(NOT(ISNUMBER(D693)),NOT(ISNUMBER(E693))),"Вкажіть дати",IF(OR(OR(D693&lt;1,D693&gt;2958465,D693&lt;&gt;INT(D693)),OR(E693&lt;1,E693&gt;2958465,E693&lt;&gt;INT(E693)),D693&gt;E693),"Перевірте дати",IF(OR('Налаштування'!$C$4&lt;&gt;"Готово",E693&lt;DATE('Налаштування'!$B$4,1,1),D693&gt;DATE('Налаштування'!$B$4,12,31)),"Перевірте рік",IF(OR(AND(C693="Тижневий",E693-D693&lt;&gt;6),AND(C693="Місячний",OR(YEAR(D693)&lt;&gt;'Налаштування'!$B$4,DAY(D693)&lt;&gt;1,E693&lt;&gt;DATE(YEAR(D693),MONTH(D693)+1,0)))),"Перевірте період",IF(COUNTIFS($B$7:$B$806,"="&amp;B693,$C$7:$C$806,C693,$D$7:$D$806,"&lt;="&amp;E693,$E$7:$E$806,"&gt;="&amp;D693)&gt;1,"Періоди перетинаються","Поля заповнені")))))))))))</x:f>
      </x:c>
      <x:c r="L693" s="11"/>
    </x:row>
    <x:row r="694" ht="40" customHeight="1">
      <x:c r="A694" s="11"/>
      <x:c r="B694" s="11"/>
      <x:c r="C694" s="11"/>
      <x:c r="D694" s="23"/>
      <x:c r="E694" s="23"/>
      <x:c r="F694" s="11"/>
      <x:c r="G694" s="11"/>
      <x:c r="H694" s="11"/>
      <x:c r="I694" s="11"/>
      <x:c r="J694" s="11"/>
      <x:c r="K694" s="12" t="str">
        <x:f>IF(COUNTA(A694:J694,L694)=0,"",IF(OR(OR(NOT(ISTEXT(A694)),LEN(TRIM(A694))=0),OR(NOT(ISTEXT(B694)),LEN(TRIM(B694))=0),OR(NOT(ISTEXT(F694)),LEN(TRIM(F694))=0),OR(NOT(ISTEXT(J694)),LEN(TRIM(J694))=0)),"Заповніть код, відділ, підсумок і роль",IF(OR(A694&lt;&gt;TRIM(A694),B694&lt;&gt;TRIM(B694),ISNUMBER(FIND("*",A694)),ISNUMBER(FIND("?",A694)),ISNUMBER(FIND("~",A694)),ISNUMBER(FIND("*",B694)),ISNUMBER(FIND("?",B694)),ISNUMBER(FIND("~",B694))),"Перевірте код і відділ",IF(COUNTIF($A$7:$A$806,"="&amp;A694)&gt;1,"Код повторюється",IF(COUNTIFS('Налаштування'!$I$7:$I$18,"="&amp;B694,'Налаштування'!$J$7:$J$18,"Готово")&lt;&gt;1,"Перевірте відділ",IF(NOT(OR(C694="Тижневий",C694="Місячний")),"Оберіть тип",IF(OR(NOT(ISNUMBER(D694)),NOT(ISNUMBER(E694))),"Вкажіть дати",IF(OR(OR(D694&lt;1,D694&gt;2958465,D694&lt;&gt;INT(D694)),OR(E694&lt;1,E694&gt;2958465,E694&lt;&gt;INT(E694)),D694&gt;E694),"Перевірте дати",IF(OR('Налаштування'!$C$4&lt;&gt;"Готово",E694&lt;DATE('Налаштування'!$B$4,1,1),D694&gt;DATE('Налаштування'!$B$4,12,31)),"Перевірте рік",IF(OR(AND(C694="Тижневий",E694-D694&lt;&gt;6),AND(C694="Місячний",OR(YEAR(D694)&lt;&gt;'Налаштування'!$B$4,DAY(D694)&lt;&gt;1,E694&lt;&gt;DATE(YEAR(D694),MONTH(D694)+1,0)))),"Перевірте період",IF(COUNTIFS($B$7:$B$806,"="&amp;B694,$C$7:$C$806,C694,$D$7:$D$806,"&lt;="&amp;E694,$E$7:$E$806,"&gt;="&amp;D694)&gt;1,"Періоди перетинаються","Поля заповнені")))))))))))</x:f>
      </x:c>
      <x:c r="L694" s="11"/>
    </x:row>
    <x:row r="695" ht="40" customHeight="1">
      <x:c r="A695" s="11"/>
      <x:c r="B695" s="11"/>
      <x:c r="C695" s="11"/>
      <x:c r="D695" s="23"/>
      <x:c r="E695" s="23"/>
      <x:c r="F695" s="11"/>
      <x:c r="G695" s="11"/>
      <x:c r="H695" s="11"/>
      <x:c r="I695" s="11"/>
      <x:c r="J695" s="11"/>
      <x:c r="K695" s="12" t="str">
        <x:f>IF(COUNTA(A695:J695,L695)=0,"",IF(OR(OR(NOT(ISTEXT(A695)),LEN(TRIM(A695))=0),OR(NOT(ISTEXT(B695)),LEN(TRIM(B695))=0),OR(NOT(ISTEXT(F695)),LEN(TRIM(F695))=0),OR(NOT(ISTEXT(J695)),LEN(TRIM(J695))=0)),"Заповніть код, відділ, підсумок і роль",IF(OR(A695&lt;&gt;TRIM(A695),B695&lt;&gt;TRIM(B695),ISNUMBER(FIND("*",A695)),ISNUMBER(FIND("?",A695)),ISNUMBER(FIND("~",A695)),ISNUMBER(FIND("*",B695)),ISNUMBER(FIND("?",B695)),ISNUMBER(FIND("~",B695))),"Перевірте код і відділ",IF(COUNTIF($A$7:$A$806,"="&amp;A695)&gt;1,"Код повторюється",IF(COUNTIFS('Налаштування'!$I$7:$I$18,"="&amp;B695,'Налаштування'!$J$7:$J$18,"Готово")&lt;&gt;1,"Перевірте відділ",IF(NOT(OR(C695="Тижневий",C695="Місячний")),"Оберіть тип",IF(OR(NOT(ISNUMBER(D695)),NOT(ISNUMBER(E695))),"Вкажіть дати",IF(OR(OR(D695&lt;1,D695&gt;2958465,D695&lt;&gt;INT(D695)),OR(E695&lt;1,E695&gt;2958465,E695&lt;&gt;INT(E695)),D695&gt;E695),"Перевірте дати",IF(OR('Налаштування'!$C$4&lt;&gt;"Готово",E695&lt;DATE('Налаштування'!$B$4,1,1),D695&gt;DATE('Налаштування'!$B$4,12,31)),"Перевірте рік",IF(OR(AND(C695="Тижневий",E695-D695&lt;&gt;6),AND(C695="Місячний",OR(YEAR(D695)&lt;&gt;'Налаштування'!$B$4,DAY(D695)&lt;&gt;1,E695&lt;&gt;DATE(YEAR(D695),MONTH(D695)+1,0)))),"Перевірте період",IF(COUNTIFS($B$7:$B$806,"="&amp;B695,$C$7:$C$806,C695,$D$7:$D$806,"&lt;="&amp;E695,$E$7:$E$806,"&gt;="&amp;D695)&gt;1,"Періоди перетинаються","Поля заповнені")))))))))))</x:f>
      </x:c>
      <x:c r="L695" s="11"/>
    </x:row>
    <x:row r="696" ht="40" customHeight="1">
      <x:c r="A696" s="11"/>
      <x:c r="B696" s="11"/>
      <x:c r="C696" s="11"/>
      <x:c r="D696" s="23"/>
      <x:c r="E696" s="23"/>
      <x:c r="F696" s="11"/>
      <x:c r="G696" s="11"/>
      <x:c r="H696" s="11"/>
      <x:c r="I696" s="11"/>
      <x:c r="J696" s="11"/>
      <x:c r="K696" s="12" t="str">
        <x:f>IF(COUNTA(A696:J696,L696)=0,"",IF(OR(OR(NOT(ISTEXT(A696)),LEN(TRIM(A696))=0),OR(NOT(ISTEXT(B696)),LEN(TRIM(B696))=0),OR(NOT(ISTEXT(F696)),LEN(TRIM(F696))=0),OR(NOT(ISTEXT(J696)),LEN(TRIM(J696))=0)),"Заповніть код, відділ, підсумок і роль",IF(OR(A696&lt;&gt;TRIM(A696),B696&lt;&gt;TRIM(B696),ISNUMBER(FIND("*",A696)),ISNUMBER(FIND("?",A696)),ISNUMBER(FIND("~",A696)),ISNUMBER(FIND("*",B696)),ISNUMBER(FIND("?",B696)),ISNUMBER(FIND("~",B696))),"Перевірте код і відділ",IF(COUNTIF($A$7:$A$806,"="&amp;A696)&gt;1,"Код повторюється",IF(COUNTIFS('Налаштування'!$I$7:$I$18,"="&amp;B696,'Налаштування'!$J$7:$J$18,"Готово")&lt;&gt;1,"Перевірте відділ",IF(NOT(OR(C696="Тижневий",C696="Місячний")),"Оберіть тип",IF(OR(NOT(ISNUMBER(D696)),NOT(ISNUMBER(E696))),"Вкажіть дати",IF(OR(OR(D696&lt;1,D696&gt;2958465,D696&lt;&gt;INT(D696)),OR(E696&lt;1,E696&gt;2958465,E696&lt;&gt;INT(E696)),D696&gt;E696),"Перевірте дати",IF(OR('Налаштування'!$C$4&lt;&gt;"Готово",E696&lt;DATE('Налаштування'!$B$4,1,1),D696&gt;DATE('Налаштування'!$B$4,12,31)),"Перевірте рік",IF(OR(AND(C696="Тижневий",E696-D696&lt;&gt;6),AND(C696="Місячний",OR(YEAR(D696)&lt;&gt;'Налаштування'!$B$4,DAY(D696)&lt;&gt;1,E696&lt;&gt;DATE(YEAR(D696),MONTH(D696)+1,0)))),"Перевірте період",IF(COUNTIFS($B$7:$B$806,"="&amp;B696,$C$7:$C$806,C696,$D$7:$D$806,"&lt;="&amp;E696,$E$7:$E$806,"&gt;="&amp;D696)&gt;1,"Періоди перетинаються","Поля заповнені")))))))))))</x:f>
      </x:c>
      <x:c r="L696" s="11"/>
    </x:row>
    <x:row r="697" ht="40" customHeight="1">
      <x:c r="A697" s="11"/>
      <x:c r="B697" s="11"/>
      <x:c r="C697" s="11"/>
      <x:c r="D697" s="23"/>
      <x:c r="E697" s="23"/>
      <x:c r="F697" s="11"/>
      <x:c r="G697" s="11"/>
      <x:c r="H697" s="11"/>
      <x:c r="I697" s="11"/>
      <x:c r="J697" s="11"/>
      <x:c r="K697" s="12" t="str">
        <x:f>IF(COUNTA(A697:J697,L697)=0,"",IF(OR(OR(NOT(ISTEXT(A697)),LEN(TRIM(A697))=0),OR(NOT(ISTEXT(B697)),LEN(TRIM(B697))=0),OR(NOT(ISTEXT(F697)),LEN(TRIM(F697))=0),OR(NOT(ISTEXT(J697)),LEN(TRIM(J697))=0)),"Заповніть код, відділ, підсумок і роль",IF(OR(A697&lt;&gt;TRIM(A697),B697&lt;&gt;TRIM(B697),ISNUMBER(FIND("*",A697)),ISNUMBER(FIND("?",A697)),ISNUMBER(FIND("~",A697)),ISNUMBER(FIND("*",B697)),ISNUMBER(FIND("?",B697)),ISNUMBER(FIND("~",B697))),"Перевірте код і відділ",IF(COUNTIF($A$7:$A$806,"="&amp;A697)&gt;1,"Код повторюється",IF(COUNTIFS('Налаштування'!$I$7:$I$18,"="&amp;B697,'Налаштування'!$J$7:$J$18,"Готово")&lt;&gt;1,"Перевірте відділ",IF(NOT(OR(C697="Тижневий",C697="Місячний")),"Оберіть тип",IF(OR(NOT(ISNUMBER(D697)),NOT(ISNUMBER(E697))),"Вкажіть дати",IF(OR(OR(D697&lt;1,D697&gt;2958465,D697&lt;&gt;INT(D697)),OR(E697&lt;1,E697&gt;2958465,E697&lt;&gt;INT(E697)),D697&gt;E697),"Перевірте дати",IF(OR('Налаштування'!$C$4&lt;&gt;"Готово",E697&lt;DATE('Налаштування'!$B$4,1,1),D697&gt;DATE('Налаштування'!$B$4,12,31)),"Перевірте рік",IF(OR(AND(C697="Тижневий",E697-D697&lt;&gt;6),AND(C697="Місячний",OR(YEAR(D697)&lt;&gt;'Налаштування'!$B$4,DAY(D697)&lt;&gt;1,E697&lt;&gt;DATE(YEAR(D697),MONTH(D697)+1,0)))),"Перевірте період",IF(COUNTIFS($B$7:$B$806,"="&amp;B697,$C$7:$C$806,C697,$D$7:$D$806,"&lt;="&amp;E697,$E$7:$E$806,"&gt;="&amp;D697)&gt;1,"Періоди перетинаються","Поля заповнені")))))))))))</x:f>
      </x:c>
      <x:c r="L697" s="11"/>
    </x:row>
    <x:row r="698" ht="40" customHeight="1">
      <x:c r="A698" s="11"/>
      <x:c r="B698" s="11"/>
      <x:c r="C698" s="11"/>
      <x:c r="D698" s="23"/>
      <x:c r="E698" s="23"/>
      <x:c r="F698" s="11"/>
      <x:c r="G698" s="11"/>
      <x:c r="H698" s="11"/>
      <x:c r="I698" s="11"/>
      <x:c r="J698" s="11"/>
      <x:c r="K698" s="12" t="str">
        <x:f>IF(COUNTA(A698:J698,L698)=0,"",IF(OR(OR(NOT(ISTEXT(A698)),LEN(TRIM(A698))=0),OR(NOT(ISTEXT(B698)),LEN(TRIM(B698))=0),OR(NOT(ISTEXT(F698)),LEN(TRIM(F698))=0),OR(NOT(ISTEXT(J698)),LEN(TRIM(J698))=0)),"Заповніть код, відділ, підсумок і роль",IF(OR(A698&lt;&gt;TRIM(A698),B698&lt;&gt;TRIM(B698),ISNUMBER(FIND("*",A698)),ISNUMBER(FIND("?",A698)),ISNUMBER(FIND("~",A698)),ISNUMBER(FIND("*",B698)),ISNUMBER(FIND("?",B698)),ISNUMBER(FIND("~",B698))),"Перевірте код і відділ",IF(COUNTIF($A$7:$A$806,"="&amp;A698)&gt;1,"Код повторюється",IF(COUNTIFS('Налаштування'!$I$7:$I$18,"="&amp;B698,'Налаштування'!$J$7:$J$18,"Готово")&lt;&gt;1,"Перевірте відділ",IF(NOT(OR(C698="Тижневий",C698="Місячний")),"Оберіть тип",IF(OR(NOT(ISNUMBER(D698)),NOT(ISNUMBER(E698))),"Вкажіть дати",IF(OR(OR(D698&lt;1,D698&gt;2958465,D698&lt;&gt;INT(D698)),OR(E698&lt;1,E698&gt;2958465,E698&lt;&gt;INT(E698)),D698&gt;E698),"Перевірте дати",IF(OR('Налаштування'!$C$4&lt;&gt;"Готово",E698&lt;DATE('Налаштування'!$B$4,1,1),D698&gt;DATE('Налаштування'!$B$4,12,31)),"Перевірте рік",IF(OR(AND(C698="Тижневий",E698-D698&lt;&gt;6),AND(C698="Місячний",OR(YEAR(D698)&lt;&gt;'Налаштування'!$B$4,DAY(D698)&lt;&gt;1,E698&lt;&gt;DATE(YEAR(D698),MONTH(D698)+1,0)))),"Перевірте період",IF(COUNTIFS($B$7:$B$806,"="&amp;B698,$C$7:$C$806,C698,$D$7:$D$806,"&lt;="&amp;E698,$E$7:$E$806,"&gt;="&amp;D698)&gt;1,"Періоди перетинаються","Поля заповнені")))))))))))</x:f>
      </x:c>
      <x:c r="L698" s="11"/>
    </x:row>
    <x:row r="699" ht="40" customHeight="1">
      <x:c r="A699" s="11"/>
      <x:c r="B699" s="11"/>
      <x:c r="C699" s="11"/>
      <x:c r="D699" s="23"/>
      <x:c r="E699" s="23"/>
      <x:c r="F699" s="11"/>
      <x:c r="G699" s="11"/>
      <x:c r="H699" s="11"/>
      <x:c r="I699" s="11"/>
      <x:c r="J699" s="11"/>
      <x:c r="K699" s="12" t="str">
        <x:f>IF(COUNTA(A699:J699,L699)=0,"",IF(OR(OR(NOT(ISTEXT(A699)),LEN(TRIM(A699))=0),OR(NOT(ISTEXT(B699)),LEN(TRIM(B699))=0),OR(NOT(ISTEXT(F699)),LEN(TRIM(F699))=0),OR(NOT(ISTEXT(J699)),LEN(TRIM(J699))=0)),"Заповніть код, відділ, підсумок і роль",IF(OR(A699&lt;&gt;TRIM(A699),B699&lt;&gt;TRIM(B699),ISNUMBER(FIND("*",A699)),ISNUMBER(FIND("?",A699)),ISNUMBER(FIND("~",A699)),ISNUMBER(FIND("*",B699)),ISNUMBER(FIND("?",B699)),ISNUMBER(FIND("~",B699))),"Перевірте код і відділ",IF(COUNTIF($A$7:$A$806,"="&amp;A699)&gt;1,"Код повторюється",IF(COUNTIFS('Налаштування'!$I$7:$I$18,"="&amp;B699,'Налаштування'!$J$7:$J$18,"Готово")&lt;&gt;1,"Перевірте відділ",IF(NOT(OR(C699="Тижневий",C699="Місячний")),"Оберіть тип",IF(OR(NOT(ISNUMBER(D699)),NOT(ISNUMBER(E699))),"Вкажіть дати",IF(OR(OR(D699&lt;1,D699&gt;2958465,D699&lt;&gt;INT(D699)),OR(E699&lt;1,E699&gt;2958465,E699&lt;&gt;INT(E699)),D699&gt;E699),"Перевірте дати",IF(OR('Налаштування'!$C$4&lt;&gt;"Готово",E699&lt;DATE('Налаштування'!$B$4,1,1),D699&gt;DATE('Налаштування'!$B$4,12,31)),"Перевірте рік",IF(OR(AND(C699="Тижневий",E699-D699&lt;&gt;6),AND(C699="Місячний",OR(YEAR(D699)&lt;&gt;'Налаштування'!$B$4,DAY(D699)&lt;&gt;1,E699&lt;&gt;DATE(YEAR(D699),MONTH(D699)+1,0)))),"Перевірте період",IF(COUNTIFS($B$7:$B$806,"="&amp;B699,$C$7:$C$806,C699,$D$7:$D$806,"&lt;="&amp;E699,$E$7:$E$806,"&gt;="&amp;D699)&gt;1,"Періоди перетинаються","Поля заповнені")))))))))))</x:f>
      </x:c>
      <x:c r="L699" s="11"/>
    </x:row>
    <x:row r="700" ht="40" customHeight="1">
      <x:c r="A700" s="11"/>
      <x:c r="B700" s="11"/>
      <x:c r="C700" s="11"/>
      <x:c r="D700" s="23"/>
      <x:c r="E700" s="23"/>
      <x:c r="F700" s="11"/>
      <x:c r="G700" s="11"/>
      <x:c r="H700" s="11"/>
      <x:c r="I700" s="11"/>
      <x:c r="J700" s="11"/>
      <x:c r="K700" s="12" t="str">
        <x:f>IF(COUNTA(A700:J700,L700)=0,"",IF(OR(OR(NOT(ISTEXT(A700)),LEN(TRIM(A700))=0),OR(NOT(ISTEXT(B700)),LEN(TRIM(B700))=0),OR(NOT(ISTEXT(F700)),LEN(TRIM(F700))=0),OR(NOT(ISTEXT(J700)),LEN(TRIM(J700))=0)),"Заповніть код, відділ, підсумок і роль",IF(OR(A700&lt;&gt;TRIM(A700),B700&lt;&gt;TRIM(B700),ISNUMBER(FIND("*",A700)),ISNUMBER(FIND("?",A700)),ISNUMBER(FIND("~",A700)),ISNUMBER(FIND("*",B700)),ISNUMBER(FIND("?",B700)),ISNUMBER(FIND("~",B700))),"Перевірте код і відділ",IF(COUNTIF($A$7:$A$806,"="&amp;A700)&gt;1,"Код повторюється",IF(COUNTIFS('Налаштування'!$I$7:$I$18,"="&amp;B700,'Налаштування'!$J$7:$J$18,"Готово")&lt;&gt;1,"Перевірте відділ",IF(NOT(OR(C700="Тижневий",C700="Місячний")),"Оберіть тип",IF(OR(NOT(ISNUMBER(D700)),NOT(ISNUMBER(E700))),"Вкажіть дати",IF(OR(OR(D700&lt;1,D700&gt;2958465,D700&lt;&gt;INT(D700)),OR(E700&lt;1,E700&gt;2958465,E700&lt;&gt;INT(E700)),D700&gt;E700),"Перевірте дати",IF(OR('Налаштування'!$C$4&lt;&gt;"Готово",E700&lt;DATE('Налаштування'!$B$4,1,1),D700&gt;DATE('Налаштування'!$B$4,12,31)),"Перевірте рік",IF(OR(AND(C700="Тижневий",E700-D700&lt;&gt;6),AND(C700="Місячний",OR(YEAR(D700)&lt;&gt;'Налаштування'!$B$4,DAY(D700)&lt;&gt;1,E700&lt;&gt;DATE(YEAR(D700),MONTH(D700)+1,0)))),"Перевірте період",IF(COUNTIFS($B$7:$B$806,"="&amp;B700,$C$7:$C$806,C700,$D$7:$D$806,"&lt;="&amp;E700,$E$7:$E$806,"&gt;="&amp;D700)&gt;1,"Періоди перетинаються","Поля заповнені")))))))))))</x:f>
      </x:c>
      <x:c r="L700" s="11"/>
    </x:row>
    <x:row r="701" ht="40" customHeight="1">
      <x:c r="A701" s="11"/>
      <x:c r="B701" s="11"/>
      <x:c r="C701" s="11"/>
      <x:c r="D701" s="23"/>
      <x:c r="E701" s="23"/>
      <x:c r="F701" s="11"/>
      <x:c r="G701" s="11"/>
      <x:c r="H701" s="11"/>
      <x:c r="I701" s="11"/>
      <x:c r="J701" s="11"/>
      <x:c r="K701" s="12" t="str">
        <x:f>IF(COUNTA(A701:J701,L701)=0,"",IF(OR(OR(NOT(ISTEXT(A701)),LEN(TRIM(A701))=0),OR(NOT(ISTEXT(B701)),LEN(TRIM(B701))=0),OR(NOT(ISTEXT(F701)),LEN(TRIM(F701))=0),OR(NOT(ISTEXT(J701)),LEN(TRIM(J701))=0)),"Заповніть код, відділ, підсумок і роль",IF(OR(A701&lt;&gt;TRIM(A701),B701&lt;&gt;TRIM(B701),ISNUMBER(FIND("*",A701)),ISNUMBER(FIND("?",A701)),ISNUMBER(FIND("~",A701)),ISNUMBER(FIND("*",B701)),ISNUMBER(FIND("?",B701)),ISNUMBER(FIND("~",B701))),"Перевірте код і відділ",IF(COUNTIF($A$7:$A$806,"="&amp;A701)&gt;1,"Код повторюється",IF(COUNTIFS('Налаштування'!$I$7:$I$18,"="&amp;B701,'Налаштування'!$J$7:$J$18,"Готово")&lt;&gt;1,"Перевірте відділ",IF(NOT(OR(C701="Тижневий",C701="Місячний")),"Оберіть тип",IF(OR(NOT(ISNUMBER(D701)),NOT(ISNUMBER(E701))),"Вкажіть дати",IF(OR(OR(D701&lt;1,D701&gt;2958465,D701&lt;&gt;INT(D701)),OR(E701&lt;1,E701&gt;2958465,E701&lt;&gt;INT(E701)),D701&gt;E701),"Перевірте дати",IF(OR('Налаштування'!$C$4&lt;&gt;"Готово",E701&lt;DATE('Налаштування'!$B$4,1,1),D701&gt;DATE('Налаштування'!$B$4,12,31)),"Перевірте рік",IF(OR(AND(C701="Тижневий",E701-D701&lt;&gt;6),AND(C701="Місячний",OR(YEAR(D701)&lt;&gt;'Налаштування'!$B$4,DAY(D701)&lt;&gt;1,E701&lt;&gt;DATE(YEAR(D701),MONTH(D701)+1,0)))),"Перевірте період",IF(COUNTIFS($B$7:$B$806,"="&amp;B701,$C$7:$C$806,C701,$D$7:$D$806,"&lt;="&amp;E701,$E$7:$E$806,"&gt;="&amp;D701)&gt;1,"Періоди перетинаються","Поля заповнені")))))))))))</x:f>
      </x:c>
      <x:c r="L701" s="11"/>
    </x:row>
    <x:row r="702" ht="40" customHeight="1">
      <x:c r="A702" s="11"/>
      <x:c r="B702" s="11"/>
      <x:c r="C702" s="11"/>
      <x:c r="D702" s="23"/>
      <x:c r="E702" s="23"/>
      <x:c r="F702" s="11"/>
      <x:c r="G702" s="11"/>
      <x:c r="H702" s="11"/>
      <x:c r="I702" s="11"/>
      <x:c r="J702" s="11"/>
      <x:c r="K702" s="12" t="str">
        <x:f>IF(COUNTA(A702:J702,L702)=0,"",IF(OR(OR(NOT(ISTEXT(A702)),LEN(TRIM(A702))=0),OR(NOT(ISTEXT(B702)),LEN(TRIM(B702))=0),OR(NOT(ISTEXT(F702)),LEN(TRIM(F702))=0),OR(NOT(ISTEXT(J702)),LEN(TRIM(J702))=0)),"Заповніть код, відділ, підсумок і роль",IF(OR(A702&lt;&gt;TRIM(A702),B702&lt;&gt;TRIM(B702),ISNUMBER(FIND("*",A702)),ISNUMBER(FIND("?",A702)),ISNUMBER(FIND("~",A702)),ISNUMBER(FIND("*",B702)),ISNUMBER(FIND("?",B702)),ISNUMBER(FIND("~",B702))),"Перевірте код і відділ",IF(COUNTIF($A$7:$A$806,"="&amp;A702)&gt;1,"Код повторюється",IF(COUNTIFS('Налаштування'!$I$7:$I$18,"="&amp;B702,'Налаштування'!$J$7:$J$18,"Готово")&lt;&gt;1,"Перевірте відділ",IF(NOT(OR(C702="Тижневий",C702="Місячний")),"Оберіть тип",IF(OR(NOT(ISNUMBER(D702)),NOT(ISNUMBER(E702))),"Вкажіть дати",IF(OR(OR(D702&lt;1,D702&gt;2958465,D702&lt;&gt;INT(D702)),OR(E702&lt;1,E702&gt;2958465,E702&lt;&gt;INT(E702)),D702&gt;E702),"Перевірте дати",IF(OR('Налаштування'!$C$4&lt;&gt;"Готово",E702&lt;DATE('Налаштування'!$B$4,1,1),D702&gt;DATE('Налаштування'!$B$4,12,31)),"Перевірте рік",IF(OR(AND(C702="Тижневий",E702-D702&lt;&gt;6),AND(C702="Місячний",OR(YEAR(D702)&lt;&gt;'Налаштування'!$B$4,DAY(D702)&lt;&gt;1,E702&lt;&gt;DATE(YEAR(D702),MONTH(D702)+1,0)))),"Перевірте період",IF(COUNTIFS($B$7:$B$806,"="&amp;B702,$C$7:$C$806,C702,$D$7:$D$806,"&lt;="&amp;E702,$E$7:$E$806,"&gt;="&amp;D702)&gt;1,"Періоди перетинаються","Поля заповнені")))))))))))</x:f>
      </x:c>
      <x:c r="L702" s="11"/>
    </x:row>
    <x:row r="703" ht="40" customHeight="1">
      <x:c r="A703" s="11"/>
      <x:c r="B703" s="11"/>
      <x:c r="C703" s="11"/>
      <x:c r="D703" s="23"/>
      <x:c r="E703" s="23"/>
      <x:c r="F703" s="11"/>
      <x:c r="G703" s="11"/>
      <x:c r="H703" s="11"/>
      <x:c r="I703" s="11"/>
      <x:c r="J703" s="11"/>
      <x:c r="K703" s="12" t="str">
        <x:f>IF(COUNTA(A703:J703,L703)=0,"",IF(OR(OR(NOT(ISTEXT(A703)),LEN(TRIM(A703))=0),OR(NOT(ISTEXT(B703)),LEN(TRIM(B703))=0),OR(NOT(ISTEXT(F703)),LEN(TRIM(F703))=0),OR(NOT(ISTEXT(J703)),LEN(TRIM(J703))=0)),"Заповніть код, відділ, підсумок і роль",IF(OR(A703&lt;&gt;TRIM(A703),B703&lt;&gt;TRIM(B703),ISNUMBER(FIND("*",A703)),ISNUMBER(FIND("?",A703)),ISNUMBER(FIND("~",A703)),ISNUMBER(FIND("*",B703)),ISNUMBER(FIND("?",B703)),ISNUMBER(FIND("~",B703))),"Перевірте код і відділ",IF(COUNTIF($A$7:$A$806,"="&amp;A703)&gt;1,"Код повторюється",IF(COUNTIFS('Налаштування'!$I$7:$I$18,"="&amp;B703,'Налаштування'!$J$7:$J$18,"Готово")&lt;&gt;1,"Перевірте відділ",IF(NOT(OR(C703="Тижневий",C703="Місячний")),"Оберіть тип",IF(OR(NOT(ISNUMBER(D703)),NOT(ISNUMBER(E703))),"Вкажіть дати",IF(OR(OR(D703&lt;1,D703&gt;2958465,D703&lt;&gt;INT(D703)),OR(E703&lt;1,E703&gt;2958465,E703&lt;&gt;INT(E703)),D703&gt;E703),"Перевірте дати",IF(OR('Налаштування'!$C$4&lt;&gt;"Готово",E703&lt;DATE('Налаштування'!$B$4,1,1),D703&gt;DATE('Налаштування'!$B$4,12,31)),"Перевірте рік",IF(OR(AND(C703="Тижневий",E703-D703&lt;&gt;6),AND(C703="Місячний",OR(YEAR(D703)&lt;&gt;'Налаштування'!$B$4,DAY(D703)&lt;&gt;1,E703&lt;&gt;DATE(YEAR(D703),MONTH(D703)+1,0)))),"Перевірте період",IF(COUNTIFS($B$7:$B$806,"="&amp;B703,$C$7:$C$806,C703,$D$7:$D$806,"&lt;="&amp;E703,$E$7:$E$806,"&gt;="&amp;D703)&gt;1,"Періоди перетинаються","Поля заповнені")))))))))))</x:f>
      </x:c>
      <x:c r="L703" s="11"/>
    </x:row>
    <x:row r="704" ht="40" customHeight="1">
      <x:c r="A704" s="11"/>
      <x:c r="B704" s="11"/>
      <x:c r="C704" s="11"/>
      <x:c r="D704" s="23"/>
      <x:c r="E704" s="23"/>
      <x:c r="F704" s="11"/>
      <x:c r="G704" s="11"/>
      <x:c r="H704" s="11"/>
      <x:c r="I704" s="11"/>
      <x:c r="J704" s="11"/>
      <x:c r="K704" s="12" t="str">
        <x:f>IF(COUNTA(A704:J704,L704)=0,"",IF(OR(OR(NOT(ISTEXT(A704)),LEN(TRIM(A704))=0),OR(NOT(ISTEXT(B704)),LEN(TRIM(B704))=0),OR(NOT(ISTEXT(F704)),LEN(TRIM(F704))=0),OR(NOT(ISTEXT(J704)),LEN(TRIM(J704))=0)),"Заповніть код, відділ, підсумок і роль",IF(OR(A704&lt;&gt;TRIM(A704),B704&lt;&gt;TRIM(B704),ISNUMBER(FIND("*",A704)),ISNUMBER(FIND("?",A704)),ISNUMBER(FIND("~",A704)),ISNUMBER(FIND("*",B704)),ISNUMBER(FIND("?",B704)),ISNUMBER(FIND("~",B704))),"Перевірте код і відділ",IF(COUNTIF($A$7:$A$806,"="&amp;A704)&gt;1,"Код повторюється",IF(COUNTIFS('Налаштування'!$I$7:$I$18,"="&amp;B704,'Налаштування'!$J$7:$J$18,"Готово")&lt;&gt;1,"Перевірте відділ",IF(NOT(OR(C704="Тижневий",C704="Місячний")),"Оберіть тип",IF(OR(NOT(ISNUMBER(D704)),NOT(ISNUMBER(E704))),"Вкажіть дати",IF(OR(OR(D704&lt;1,D704&gt;2958465,D704&lt;&gt;INT(D704)),OR(E704&lt;1,E704&gt;2958465,E704&lt;&gt;INT(E704)),D704&gt;E704),"Перевірте дати",IF(OR('Налаштування'!$C$4&lt;&gt;"Готово",E704&lt;DATE('Налаштування'!$B$4,1,1),D704&gt;DATE('Налаштування'!$B$4,12,31)),"Перевірте рік",IF(OR(AND(C704="Тижневий",E704-D704&lt;&gt;6),AND(C704="Місячний",OR(YEAR(D704)&lt;&gt;'Налаштування'!$B$4,DAY(D704)&lt;&gt;1,E704&lt;&gt;DATE(YEAR(D704),MONTH(D704)+1,0)))),"Перевірте період",IF(COUNTIFS($B$7:$B$806,"="&amp;B704,$C$7:$C$806,C704,$D$7:$D$806,"&lt;="&amp;E704,$E$7:$E$806,"&gt;="&amp;D704)&gt;1,"Періоди перетинаються","Поля заповнені")))))))))))</x:f>
      </x:c>
      <x:c r="L704" s="11"/>
    </x:row>
    <x:row r="705" ht="40" customHeight="1">
      <x:c r="A705" s="11"/>
      <x:c r="B705" s="11"/>
      <x:c r="C705" s="11"/>
      <x:c r="D705" s="23"/>
      <x:c r="E705" s="23"/>
      <x:c r="F705" s="11"/>
      <x:c r="G705" s="11"/>
      <x:c r="H705" s="11"/>
      <x:c r="I705" s="11"/>
      <x:c r="J705" s="11"/>
      <x:c r="K705" s="12" t="str">
        <x:f>IF(COUNTA(A705:J705,L705)=0,"",IF(OR(OR(NOT(ISTEXT(A705)),LEN(TRIM(A705))=0),OR(NOT(ISTEXT(B705)),LEN(TRIM(B705))=0),OR(NOT(ISTEXT(F705)),LEN(TRIM(F705))=0),OR(NOT(ISTEXT(J705)),LEN(TRIM(J705))=0)),"Заповніть код, відділ, підсумок і роль",IF(OR(A705&lt;&gt;TRIM(A705),B705&lt;&gt;TRIM(B705),ISNUMBER(FIND("*",A705)),ISNUMBER(FIND("?",A705)),ISNUMBER(FIND("~",A705)),ISNUMBER(FIND("*",B705)),ISNUMBER(FIND("?",B705)),ISNUMBER(FIND("~",B705))),"Перевірте код і відділ",IF(COUNTIF($A$7:$A$806,"="&amp;A705)&gt;1,"Код повторюється",IF(COUNTIFS('Налаштування'!$I$7:$I$18,"="&amp;B705,'Налаштування'!$J$7:$J$18,"Готово")&lt;&gt;1,"Перевірте відділ",IF(NOT(OR(C705="Тижневий",C705="Місячний")),"Оберіть тип",IF(OR(NOT(ISNUMBER(D705)),NOT(ISNUMBER(E705))),"Вкажіть дати",IF(OR(OR(D705&lt;1,D705&gt;2958465,D705&lt;&gt;INT(D705)),OR(E705&lt;1,E705&gt;2958465,E705&lt;&gt;INT(E705)),D705&gt;E705),"Перевірте дати",IF(OR('Налаштування'!$C$4&lt;&gt;"Готово",E705&lt;DATE('Налаштування'!$B$4,1,1),D705&gt;DATE('Налаштування'!$B$4,12,31)),"Перевірте рік",IF(OR(AND(C705="Тижневий",E705-D705&lt;&gt;6),AND(C705="Місячний",OR(YEAR(D705)&lt;&gt;'Налаштування'!$B$4,DAY(D705)&lt;&gt;1,E705&lt;&gt;DATE(YEAR(D705),MONTH(D705)+1,0)))),"Перевірте період",IF(COUNTIFS($B$7:$B$806,"="&amp;B705,$C$7:$C$806,C705,$D$7:$D$806,"&lt;="&amp;E705,$E$7:$E$806,"&gt;="&amp;D705)&gt;1,"Періоди перетинаються","Поля заповнені")))))))))))</x:f>
      </x:c>
      <x:c r="L705" s="11"/>
    </x:row>
    <x:row r="706" ht="40" customHeight="1">
      <x:c r="A706" s="11"/>
      <x:c r="B706" s="11"/>
      <x:c r="C706" s="11"/>
      <x:c r="D706" s="23"/>
      <x:c r="E706" s="23"/>
      <x:c r="F706" s="11"/>
      <x:c r="G706" s="11"/>
      <x:c r="H706" s="11"/>
      <x:c r="I706" s="11"/>
      <x:c r="J706" s="11"/>
      <x:c r="K706" s="12" t="str">
        <x:f>IF(COUNTA(A706:J706,L706)=0,"",IF(OR(OR(NOT(ISTEXT(A706)),LEN(TRIM(A706))=0),OR(NOT(ISTEXT(B706)),LEN(TRIM(B706))=0),OR(NOT(ISTEXT(F706)),LEN(TRIM(F706))=0),OR(NOT(ISTEXT(J706)),LEN(TRIM(J706))=0)),"Заповніть код, відділ, підсумок і роль",IF(OR(A706&lt;&gt;TRIM(A706),B706&lt;&gt;TRIM(B706),ISNUMBER(FIND("*",A706)),ISNUMBER(FIND("?",A706)),ISNUMBER(FIND("~",A706)),ISNUMBER(FIND("*",B706)),ISNUMBER(FIND("?",B706)),ISNUMBER(FIND("~",B706))),"Перевірте код і відділ",IF(COUNTIF($A$7:$A$806,"="&amp;A706)&gt;1,"Код повторюється",IF(COUNTIFS('Налаштування'!$I$7:$I$18,"="&amp;B706,'Налаштування'!$J$7:$J$18,"Готово")&lt;&gt;1,"Перевірте відділ",IF(NOT(OR(C706="Тижневий",C706="Місячний")),"Оберіть тип",IF(OR(NOT(ISNUMBER(D706)),NOT(ISNUMBER(E706))),"Вкажіть дати",IF(OR(OR(D706&lt;1,D706&gt;2958465,D706&lt;&gt;INT(D706)),OR(E706&lt;1,E706&gt;2958465,E706&lt;&gt;INT(E706)),D706&gt;E706),"Перевірте дати",IF(OR('Налаштування'!$C$4&lt;&gt;"Готово",E706&lt;DATE('Налаштування'!$B$4,1,1),D706&gt;DATE('Налаштування'!$B$4,12,31)),"Перевірте рік",IF(OR(AND(C706="Тижневий",E706-D706&lt;&gt;6),AND(C706="Місячний",OR(YEAR(D706)&lt;&gt;'Налаштування'!$B$4,DAY(D706)&lt;&gt;1,E706&lt;&gt;DATE(YEAR(D706),MONTH(D706)+1,0)))),"Перевірте період",IF(COUNTIFS($B$7:$B$806,"="&amp;B706,$C$7:$C$806,C706,$D$7:$D$806,"&lt;="&amp;E706,$E$7:$E$806,"&gt;="&amp;D706)&gt;1,"Періоди перетинаються","Поля заповнені")))))))))))</x:f>
      </x:c>
      <x:c r="L706" s="11"/>
    </x:row>
    <x:row r="707" ht="40" customHeight="1">
      <x:c r="A707" s="11"/>
      <x:c r="B707" s="11"/>
      <x:c r="C707" s="11"/>
      <x:c r="D707" s="23"/>
      <x:c r="E707" s="23"/>
      <x:c r="F707" s="11"/>
      <x:c r="G707" s="11"/>
      <x:c r="H707" s="11"/>
      <x:c r="I707" s="11"/>
      <x:c r="J707" s="11"/>
      <x:c r="K707" s="12" t="str">
        <x:f>IF(COUNTA(A707:J707,L707)=0,"",IF(OR(OR(NOT(ISTEXT(A707)),LEN(TRIM(A707))=0),OR(NOT(ISTEXT(B707)),LEN(TRIM(B707))=0),OR(NOT(ISTEXT(F707)),LEN(TRIM(F707))=0),OR(NOT(ISTEXT(J707)),LEN(TRIM(J707))=0)),"Заповніть код, відділ, підсумок і роль",IF(OR(A707&lt;&gt;TRIM(A707),B707&lt;&gt;TRIM(B707),ISNUMBER(FIND("*",A707)),ISNUMBER(FIND("?",A707)),ISNUMBER(FIND("~",A707)),ISNUMBER(FIND("*",B707)),ISNUMBER(FIND("?",B707)),ISNUMBER(FIND("~",B707))),"Перевірте код і відділ",IF(COUNTIF($A$7:$A$806,"="&amp;A707)&gt;1,"Код повторюється",IF(COUNTIFS('Налаштування'!$I$7:$I$18,"="&amp;B707,'Налаштування'!$J$7:$J$18,"Готово")&lt;&gt;1,"Перевірте відділ",IF(NOT(OR(C707="Тижневий",C707="Місячний")),"Оберіть тип",IF(OR(NOT(ISNUMBER(D707)),NOT(ISNUMBER(E707))),"Вкажіть дати",IF(OR(OR(D707&lt;1,D707&gt;2958465,D707&lt;&gt;INT(D707)),OR(E707&lt;1,E707&gt;2958465,E707&lt;&gt;INT(E707)),D707&gt;E707),"Перевірте дати",IF(OR('Налаштування'!$C$4&lt;&gt;"Готово",E707&lt;DATE('Налаштування'!$B$4,1,1),D707&gt;DATE('Налаштування'!$B$4,12,31)),"Перевірте рік",IF(OR(AND(C707="Тижневий",E707-D707&lt;&gt;6),AND(C707="Місячний",OR(YEAR(D707)&lt;&gt;'Налаштування'!$B$4,DAY(D707)&lt;&gt;1,E707&lt;&gt;DATE(YEAR(D707),MONTH(D707)+1,0)))),"Перевірте період",IF(COUNTIFS($B$7:$B$806,"="&amp;B707,$C$7:$C$806,C707,$D$7:$D$806,"&lt;="&amp;E707,$E$7:$E$806,"&gt;="&amp;D707)&gt;1,"Періоди перетинаються","Поля заповнені")))))))))))</x:f>
      </x:c>
      <x:c r="L707" s="11"/>
    </x:row>
    <x:row r="708" ht="40" customHeight="1">
      <x:c r="A708" s="11"/>
      <x:c r="B708" s="11"/>
      <x:c r="C708" s="11"/>
      <x:c r="D708" s="23"/>
      <x:c r="E708" s="23"/>
      <x:c r="F708" s="11"/>
      <x:c r="G708" s="11"/>
      <x:c r="H708" s="11"/>
      <x:c r="I708" s="11"/>
      <x:c r="J708" s="11"/>
      <x:c r="K708" s="12" t="str">
        <x:f>IF(COUNTA(A708:J708,L708)=0,"",IF(OR(OR(NOT(ISTEXT(A708)),LEN(TRIM(A708))=0),OR(NOT(ISTEXT(B708)),LEN(TRIM(B708))=0),OR(NOT(ISTEXT(F708)),LEN(TRIM(F708))=0),OR(NOT(ISTEXT(J708)),LEN(TRIM(J708))=0)),"Заповніть код, відділ, підсумок і роль",IF(OR(A708&lt;&gt;TRIM(A708),B708&lt;&gt;TRIM(B708),ISNUMBER(FIND("*",A708)),ISNUMBER(FIND("?",A708)),ISNUMBER(FIND("~",A708)),ISNUMBER(FIND("*",B708)),ISNUMBER(FIND("?",B708)),ISNUMBER(FIND("~",B708))),"Перевірте код і відділ",IF(COUNTIF($A$7:$A$806,"="&amp;A708)&gt;1,"Код повторюється",IF(COUNTIFS('Налаштування'!$I$7:$I$18,"="&amp;B708,'Налаштування'!$J$7:$J$18,"Готово")&lt;&gt;1,"Перевірте відділ",IF(NOT(OR(C708="Тижневий",C708="Місячний")),"Оберіть тип",IF(OR(NOT(ISNUMBER(D708)),NOT(ISNUMBER(E708))),"Вкажіть дати",IF(OR(OR(D708&lt;1,D708&gt;2958465,D708&lt;&gt;INT(D708)),OR(E708&lt;1,E708&gt;2958465,E708&lt;&gt;INT(E708)),D708&gt;E708),"Перевірте дати",IF(OR('Налаштування'!$C$4&lt;&gt;"Готово",E708&lt;DATE('Налаштування'!$B$4,1,1),D708&gt;DATE('Налаштування'!$B$4,12,31)),"Перевірте рік",IF(OR(AND(C708="Тижневий",E708-D708&lt;&gt;6),AND(C708="Місячний",OR(YEAR(D708)&lt;&gt;'Налаштування'!$B$4,DAY(D708)&lt;&gt;1,E708&lt;&gt;DATE(YEAR(D708),MONTH(D708)+1,0)))),"Перевірте період",IF(COUNTIFS($B$7:$B$806,"="&amp;B708,$C$7:$C$806,C708,$D$7:$D$806,"&lt;="&amp;E708,$E$7:$E$806,"&gt;="&amp;D708)&gt;1,"Періоди перетинаються","Поля заповнені")))))))))))</x:f>
      </x:c>
      <x:c r="L708" s="11"/>
    </x:row>
    <x:row r="709" ht="40" customHeight="1">
      <x:c r="A709" s="11"/>
      <x:c r="B709" s="11"/>
      <x:c r="C709" s="11"/>
      <x:c r="D709" s="23"/>
      <x:c r="E709" s="23"/>
      <x:c r="F709" s="11"/>
      <x:c r="G709" s="11"/>
      <x:c r="H709" s="11"/>
      <x:c r="I709" s="11"/>
      <x:c r="J709" s="11"/>
      <x:c r="K709" s="12" t="str">
        <x:f>IF(COUNTA(A709:J709,L709)=0,"",IF(OR(OR(NOT(ISTEXT(A709)),LEN(TRIM(A709))=0),OR(NOT(ISTEXT(B709)),LEN(TRIM(B709))=0),OR(NOT(ISTEXT(F709)),LEN(TRIM(F709))=0),OR(NOT(ISTEXT(J709)),LEN(TRIM(J709))=0)),"Заповніть код, відділ, підсумок і роль",IF(OR(A709&lt;&gt;TRIM(A709),B709&lt;&gt;TRIM(B709),ISNUMBER(FIND("*",A709)),ISNUMBER(FIND("?",A709)),ISNUMBER(FIND("~",A709)),ISNUMBER(FIND("*",B709)),ISNUMBER(FIND("?",B709)),ISNUMBER(FIND("~",B709))),"Перевірте код і відділ",IF(COUNTIF($A$7:$A$806,"="&amp;A709)&gt;1,"Код повторюється",IF(COUNTIFS('Налаштування'!$I$7:$I$18,"="&amp;B709,'Налаштування'!$J$7:$J$18,"Готово")&lt;&gt;1,"Перевірте відділ",IF(NOT(OR(C709="Тижневий",C709="Місячний")),"Оберіть тип",IF(OR(NOT(ISNUMBER(D709)),NOT(ISNUMBER(E709))),"Вкажіть дати",IF(OR(OR(D709&lt;1,D709&gt;2958465,D709&lt;&gt;INT(D709)),OR(E709&lt;1,E709&gt;2958465,E709&lt;&gt;INT(E709)),D709&gt;E709),"Перевірте дати",IF(OR('Налаштування'!$C$4&lt;&gt;"Готово",E709&lt;DATE('Налаштування'!$B$4,1,1),D709&gt;DATE('Налаштування'!$B$4,12,31)),"Перевірте рік",IF(OR(AND(C709="Тижневий",E709-D709&lt;&gt;6),AND(C709="Місячний",OR(YEAR(D709)&lt;&gt;'Налаштування'!$B$4,DAY(D709)&lt;&gt;1,E709&lt;&gt;DATE(YEAR(D709),MONTH(D709)+1,0)))),"Перевірте період",IF(COUNTIFS($B$7:$B$806,"="&amp;B709,$C$7:$C$806,C709,$D$7:$D$806,"&lt;="&amp;E709,$E$7:$E$806,"&gt;="&amp;D709)&gt;1,"Періоди перетинаються","Поля заповнені")))))))))))</x:f>
      </x:c>
      <x:c r="L709" s="11"/>
    </x:row>
    <x:row r="710" ht="40" customHeight="1">
      <x:c r="A710" s="11"/>
      <x:c r="B710" s="11"/>
      <x:c r="C710" s="11"/>
      <x:c r="D710" s="23"/>
      <x:c r="E710" s="23"/>
      <x:c r="F710" s="11"/>
      <x:c r="G710" s="11"/>
      <x:c r="H710" s="11"/>
      <x:c r="I710" s="11"/>
      <x:c r="J710" s="11"/>
      <x:c r="K710" s="12" t="str">
        <x:f>IF(COUNTA(A710:J710,L710)=0,"",IF(OR(OR(NOT(ISTEXT(A710)),LEN(TRIM(A710))=0),OR(NOT(ISTEXT(B710)),LEN(TRIM(B710))=0),OR(NOT(ISTEXT(F710)),LEN(TRIM(F710))=0),OR(NOT(ISTEXT(J710)),LEN(TRIM(J710))=0)),"Заповніть код, відділ, підсумок і роль",IF(OR(A710&lt;&gt;TRIM(A710),B710&lt;&gt;TRIM(B710),ISNUMBER(FIND("*",A710)),ISNUMBER(FIND("?",A710)),ISNUMBER(FIND("~",A710)),ISNUMBER(FIND("*",B710)),ISNUMBER(FIND("?",B710)),ISNUMBER(FIND("~",B710))),"Перевірте код і відділ",IF(COUNTIF($A$7:$A$806,"="&amp;A710)&gt;1,"Код повторюється",IF(COUNTIFS('Налаштування'!$I$7:$I$18,"="&amp;B710,'Налаштування'!$J$7:$J$18,"Готово")&lt;&gt;1,"Перевірте відділ",IF(NOT(OR(C710="Тижневий",C710="Місячний")),"Оберіть тип",IF(OR(NOT(ISNUMBER(D710)),NOT(ISNUMBER(E710))),"Вкажіть дати",IF(OR(OR(D710&lt;1,D710&gt;2958465,D710&lt;&gt;INT(D710)),OR(E710&lt;1,E710&gt;2958465,E710&lt;&gt;INT(E710)),D710&gt;E710),"Перевірте дати",IF(OR('Налаштування'!$C$4&lt;&gt;"Готово",E710&lt;DATE('Налаштування'!$B$4,1,1),D710&gt;DATE('Налаштування'!$B$4,12,31)),"Перевірте рік",IF(OR(AND(C710="Тижневий",E710-D710&lt;&gt;6),AND(C710="Місячний",OR(YEAR(D710)&lt;&gt;'Налаштування'!$B$4,DAY(D710)&lt;&gt;1,E710&lt;&gt;DATE(YEAR(D710),MONTH(D710)+1,0)))),"Перевірте період",IF(COUNTIFS($B$7:$B$806,"="&amp;B710,$C$7:$C$806,C710,$D$7:$D$806,"&lt;="&amp;E710,$E$7:$E$806,"&gt;="&amp;D710)&gt;1,"Періоди перетинаються","Поля заповнені")))))))))))</x:f>
      </x:c>
      <x:c r="L710" s="11"/>
    </x:row>
    <x:row r="711" ht="40" customHeight="1">
      <x:c r="A711" s="11"/>
      <x:c r="B711" s="11"/>
      <x:c r="C711" s="11"/>
      <x:c r="D711" s="23"/>
      <x:c r="E711" s="23"/>
      <x:c r="F711" s="11"/>
      <x:c r="G711" s="11"/>
      <x:c r="H711" s="11"/>
      <x:c r="I711" s="11"/>
      <x:c r="J711" s="11"/>
      <x:c r="K711" s="12" t="str">
        <x:f>IF(COUNTA(A711:J711,L711)=0,"",IF(OR(OR(NOT(ISTEXT(A711)),LEN(TRIM(A711))=0),OR(NOT(ISTEXT(B711)),LEN(TRIM(B711))=0),OR(NOT(ISTEXT(F711)),LEN(TRIM(F711))=0),OR(NOT(ISTEXT(J711)),LEN(TRIM(J711))=0)),"Заповніть код, відділ, підсумок і роль",IF(OR(A711&lt;&gt;TRIM(A711),B711&lt;&gt;TRIM(B711),ISNUMBER(FIND("*",A711)),ISNUMBER(FIND("?",A711)),ISNUMBER(FIND("~",A711)),ISNUMBER(FIND("*",B711)),ISNUMBER(FIND("?",B711)),ISNUMBER(FIND("~",B711))),"Перевірте код і відділ",IF(COUNTIF($A$7:$A$806,"="&amp;A711)&gt;1,"Код повторюється",IF(COUNTIFS('Налаштування'!$I$7:$I$18,"="&amp;B711,'Налаштування'!$J$7:$J$18,"Готово")&lt;&gt;1,"Перевірте відділ",IF(NOT(OR(C711="Тижневий",C711="Місячний")),"Оберіть тип",IF(OR(NOT(ISNUMBER(D711)),NOT(ISNUMBER(E711))),"Вкажіть дати",IF(OR(OR(D711&lt;1,D711&gt;2958465,D711&lt;&gt;INT(D711)),OR(E711&lt;1,E711&gt;2958465,E711&lt;&gt;INT(E711)),D711&gt;E711),"Перевірте дати",IF(OR('Налаштування'!$C$4&lt;&gt;"Готово",E711&lt;DATE('Налаштування'!$B$4,1,1),D711&gt;DATE('Налаштування'!$B$4,12,31)),"Перевірте рік",IF(OR(AND(C711="Тижневий",E711-D711&lt;&gt;6),AND(C711="Місячний",OR(YEAR(D711)&lt;&gt;'Налаштування'!$B$4,DAY(D711)&lt;&gt;1,E711&lt;&gt;DATE(YEAR(D711),MONTH(D711)+1,0)))),"Перевірте період",IF(COUNTIFS($B$7:$B$806,"="&amp;B711,$C$7:$C$806,C711,$D$7:$D$806,"&lt;="&amp;E711,$E$7:$E$806,"&gt;="&amp;D711)&gt;1,"Періоди перетинаються","Поля заповнені")))))))))))</x:f>
      </x:c>
      <x:c r="L711" s="11"/>
    </x:row>
    <x:row r="712" ht="40" customHeight="1">
      <x:c r="A712" s="11"/>
      <x:c r="B712" s="11"/>
      <x:c r="C712" s="11"/>
      <x:c r="D712" s="23"/>
      <x:c r="E712" s="23"/>
      <x:c r="F712" s="11"/>
      <x:c r="G712" s="11"/>
      <x:c r="H712" s="11"/>
      <x:c r="I712" s="11"/>
      <x:c r="J712" s="11"/>
      <x:c r="K712" s="12" t="str">
        <x:f>IF(COUNTA(A712:J712,L712)=0,"",IF(OR(OR(NOT(ISTEXT(A712)),LEN(TRIM(A712))=0),OR(NOT(ISTEXT(B712)),LEN(TRIM(B712))=0),OR(NOT(ISTEXT(F712)),LEN(TRIM(F712))=0),OR(NOT(ISTEXT(J712)),LEN(TRIM(J712))=0)),"Заповніть код, відділ, підсумок і роль",IF(OR(A712&lt;&gt;TRIM(A712),B712&lt;&gt;TRIM(B712),ISNUMBER(FIND("*",A712)),ISNUMBER(FIND("?",A712)),ISNUMBER(FIND("~",A712)),ISNUMBER(FIND("*",B712)),ISNUMBER(FIND("?",B712)),ISNUMBER(FIND("~",B712))),"Перевірте код і відділ",IF(COUNTIF($A$7:$A$806,"="&amp;A712)&gt;1,"Код повторюється",IF(COUNTIFS('Налаштування'!$I$7:$I$18,"="&amp;B712,'Налаштування'!$J$7:$J$18,"Готово")&lt;&gt;1,"Перевірте відділ",IF(NOT(OR(C712="Тижневий",C712="Місячний")),"Оберіть тип",IF(OR(NOT(ISNUMBER(D712)),NOT(ISNUMBER(E712))),"Вкажіть дати",IF(OR(OR(D712&lt;1,D712&gt;2958465,D712&lt;&gt;INT(D712)),OR(E712&lt;1,E712&gt;2958465,E712&lt;&gt;INT(E712)),D712&gt;E712),"Перевірте дати",IF(OR('Налаштування'!$C$4&lt;&gt;"Готово",E712&lt;DATE('Налаштування'!$B$4,1,1),D712&gt;DATE('Налаштування'!$B$4,12,31)),"Перевірте рік",IF(OR(AND(C712="Тижневий",E712-D712&lt;&gt;6),AND(C712="Місячний",OR(YEAR(D712)&lt;&gt;'Налаштування'!$B$4,DAY(D712)&lt;&gt;1,E712&lt;&gt;DATE(YEAR(D712),MONTH(D712)+1,0)))),"Перевірте період",IF(COUNTIFS($B$7:$B$806,"="&amp;B712,$C$7:$C$806,C712,$D$7:$D$806,"&lt;="&amp;E712,$E$7:$E$806,"&gt;="&amp;D712)&gt;1,"Періоди перетинаються","Поля заповнені")))))))))))</x:f>
      </x:c>
      <x:c r="L712" s="11"/>
    </x:row>
    <x:row r="713" ht="40" customHeight="1">
      <x:c r="A713" s="11"/>
      <x:c r="B713" s="11"/>
      <x:c r="C713" s="11"/>
      <x:c r="D713" s="23"/>
      <x:c r="E713" s="23"/>
      <x:c r="F713" s="11"/>
      <x:c r="G713" s="11"/>
      <x:c r="H713" s="11"/>
      <x:c r="I713" s="11"/>
      <x:c r="J713" s="11"/>
      <x:c r="K713" s="12" t="str">
        <x:f>IF(COUNTA(A713:J713,L713)=0,"",IF(OR(OR(NOT(ISTEXT(A713)),LEN(TRIM(A713))=0),OR(NOT(ISTEXT(B713)),LEN(TRIM(B713))=0),OR(NOT(ISTEXT(F713)),LEN(TRIM(F713))=0),OR(NOT(ISTEXT(J713)),LEN(TRIM(J713))=0)),"Заповніть код, відділ, підсумок і роль",IF(OR(A713&lt;&gt;TRIM(A713),B713&lt;&gt;TRIM(B713),ISNUMBER(FIND("*",A713)),ISNUMBER(FIND("?",A713)),ISNUMBER(FIND("~",A713)),ISNUMBER(FIND("*",B713)),ISNUMBER(FIND("?",B713)),ISNUMBER(FIND("~",B713))),"Перевірте код і відділ",IF(COUNTIF($A$7:$A$806,"="&amp;A713)&gt;1,"Код повторюється",IF(COUNTIFS('Налаштування'!$I$7:$I$18,"="&amp;B713,'Налаштування'!$J$7:$J$18,"Готово")&lt;&gt;1,"Перевірте відділ",IF(NOT(OR(C713="Тижневий",C713="Місячний")),"Оберіть тип",IF(OR(NOT(ISNUMBER(D713)),NOT(ISNUMBER(E713))),"Вкажіть дати",IF(OR(OR(D713&lt;1,D713&gt;2958465,D713&lt;&gt;INT(D713)),OR(E713&lt;1,E713&gt;2958465,E713&lt;&gt;INT(E713)),D713&gt;E713),"Перевірте дати",IF(OR('Налаштування'!$C$4&lt;&gt;"Готово",E713&lt;DATE('Налаштування'!$B$4,1,1),D713&gt;DATE('Налаштування'!$B$4,12,31)),"Перевірте рік",IF(OR(AND(C713="Тижневий",E713-D713&lt;&gt;6),AND(C713="Місячний",OR(YEAR(D713)&lt;&gt;'Налаштування'!$B$4,DAY(D713)&lt;&gt;1,E713&lt;&gt;DATE(YEAR(D713),MONTH(D713)+1,0)))),"Перевірте період",IF(COUNTIFS($B$7:$B$806,"="&amp;B713,$C$7:$C$806,C713,$D$7:$D$806,"&lt;="&amp;E713,$E$7:$E$806,"&gt;="&amp;D713)&gt;1,"Періоди перетинаються","Поля заповнені")))))))))))</x:f>
      </x:c>
      <x:c r="L713" s="11"/>
    </x:row>
    <x:row r="714" ht="40" customHeight="1">
      <x:c r="A714" s="11"/>
      <x:c r="B714" s="11"/>
      <x:c r="C714" s="11"/>
      <x:c r="D714" s="23"/>
      <x:c r="E714" s="23"/>
      <x:c r="F714" s="11"/>
      <x:c r="G714" s="11"/>
      <x:c r="H714" s="11"/>
      <x:c r="I714" s="11"/>
      <x:c r="J714" s="11"/>
      <x:c r="K714" s="12" t="str">
        <x:f>IF(COUNTA(A714:J714,L714)=0,"",IF(OR(OR(NOT(ISTEXT(A714)),LEN(TRIM(A714))=0),OR(NOT(ISTEXT(B714)),LEN(TRIM(B714))=0),OR(NOT(ISTEXT(F714)),LEN(TRIM(F714))=0),OR(NOT(ISTEXT(J714)),LEN(TRIM(J714))=0)),"Заповніть код, відділ, підсумок і роль",IF(OR(A714&lt;&gt;TRIM(A714),B714&lt;&gt;TRIM(B714),ISNUMBER(FIND("*",A714)),ISNUMBER(FIND("?",A714)),ISNUMBER(FIND("~",A714)),ISNUMBER(FIND("*",B714)),ISNUMBER(FIND("?",B714)),ISNUMBER(FIND("~",B714))),"Перевірте код і відділ",IF(COUNTIF($A$7:$A$806,"="&amp;A714)&gt;1,"Код повторюється",IF(COUNTIFS('Налаштування'!$I$7:$I$18,"="&amp;B714,'Налаштування'!$J$7:$J$18,"Готово")&lt;&gt;1,"Перевірте відділ",IF(NOT(OR(C714="Тижневий",C714="Місячний")),"Оберіть тип",IF(OR(NOT(ISNUMBER(D714)),NOT(ISNUMBER(E714))),"Вкажіть дати",IF(OR(OR(D714&lt;1,D714&gt;2958465,D714&lt;&gt;INT(D714)),OR(E714&lt;1,E714&gt;2958465,E714&lt;&gt;INT(E714)),D714&gt;E714),"Перевірте дати",IF(OR('Налаштування'!$C$4&lt;&gt;"Готово",E714&lt;DATE('Налаштування'!$B$4,1,1),D714&gt;DATE('Налаштування'!$B$4,12,31)),"Перевірте рік",IF(OR(AND(C714="Тижневий",E714-D714&lt;&gt;6),AND(C714="Місячний",OR(YEAR(D714)&lt;&gt;'Налаштування'!$B$4,DAY(D714)&lt;&gt;1,E714&lt;&gt;DATE(YEAR(D714),MONTH(D714)+1,0)))),"Перевірте період",IF(COUNTIFS($B$7:$B$806,"="&amp;B714,$C$7:$C$806,C714,$D$7:$D$806,"&lt;="&amp;E714,$E$7:$E$806,"&gt;="&amp;D714)&gt;1,"Періоди перетинаються","Поля заповнені")))))))))))</x:f>
      </x:c>
      <x:c r="L714" s="11"/>
    </x:row>
    <x:row r="715" ht="40" customHeight="1">
      <x:c r="A715" s="11"/>
      <x:c r="B715" s="11"/>
      <x:c r="C715" s="11"/>
      <x:c r="D715" s="23"/>
      <x:c r="E715" s="23"/>
      <x:c r="F715" s="11"/>
      <x:c r="G715" s="11"/>
      <x:c r="H715" s="11"/>
      <x:c r="I715" s="11"/>
      <x:c r="J715" s="11"/>
      <x:c r="K715" s="12" t="str">
        <x:f>IF(COUNTA(A715:J715,L715)=0,"",IF(OR(OR(NOT(ISTEXT(A715)),LEN(TRIM(A715))=0),OR(NOT(ISTEXT(B715)),LEN(TRIM(B715))=0),OR(NOT(ISTEXT(F715)),LEN(TRIM(F715))=0),OR(NOT(ISTEXT(J715)),LEN(TRIM(J715))=0)),"Заповніть код, відділ, підсумок і роль",IF(OR(A715&lt;&gt;TRIM(A715),B715&lt;&gt;TRIM(B715),ISNUMBER(FIND("*",A715)),ISNUMBER(FIND("?",A715)),ISNUMBER(FIND("~",A715)),ISNUMBER(FIND("*",B715)),ISNUMBER(FIND("?",B715)),ISNUMBER(FIND("~",B715))),"Перевірте код і відділ",IF(COUNTIF($A$7:$A$806,"="&amp;A715)&gt;1,"Код повторюється",IF(COUNTIFS('Налаштування'!$I$7:$I$18,"="&amp;B715,'Налаштування'!$J$7:$J$18,"Готово")&lt;&gt;1,"Перевірте відділ",IF(NOT(OR(C715="Тижневий",C715="Місячний")),"Оберіть тип",IF(OR(NOT(ISNUMBER(D715)),NOT(ISNUMBER(E715))),"Вкажіть дати",IF(OR(OR(D715&lt;1,D715&gt;2958465,D715&lt;&gt;INT(D715)),OR(E715&lt;1,E715&gt;2958465,E715&lt;&gt;INT(E715)),D715&gt;E715),"Перевірте дати",IF(OR('Налаштування'!$C$4&lt;&gt;"Готово",E715&lt;DATE('Налаштування'!$B$4,1,1),D715&gt;DATE('Налаштування'!$B$4,12,31)),"Перевірте рік",IF(OR(AND(C715="Тижневий",E715-D715&lt;&gt;6),AND(C715="Місячний",OR(YEAR(D715)&lt;&gt;'Налаштування'!$B$4,DAY(D715)&lt;&gt;1,E715&lt;&gt;DATE(YEAR(D715),MONTH(D715)+1,0)))),"Перевірте період",IF(COUNTIFS($B$7:$B$806,"="&amp;B715,$C$7:$C$806,C715,$D$7:$D$806,"&lt;="&amp;E715,$E$7:$E$806,"&gt;="&amp;D715)&gt;1,"Періоди перетинаються","Поля заповнені")))))))))))</x:f>
      </x:c>
      <x:c r="L715" s="11"/>
    </x:row>
    <x:row r="716" ht="40" customHeight="1">
      <x:c r="A716" s="11"/>
      <x:c r="B716" s="11"/>
      <x:c r="C716" s="11"/>
      <x:c r="D716" s="23"/>
      <x:c r="E716" s="23"/>
      <x:c r="F716" s="11"/>
      <x:c r="G716" s="11"/>
      <x:c r="H716" s="11"/>
      <x:c r="I716" s="11"/>
      <x:c r="J716" s="11"/>
      <x:c r="K716" s="12" t="str">
        <x:f>IF(COUNTA(A716:J716,L716)=0,"",IF(OR(OR(NOT(ISTEXT(A716)),LEN(TRIM(A716))=0),OR(NOT(ISTEXT(B716)),LEN(TRIM(B716))=0),OR(NOT(ISTEXT(F716)),LEN(TRIM(F716))=0),OR(NOT(ISTEXT(J716)),LEN(TRIM(J716))=0)),"Заповніть код, відділ, підсумок і роль",IF(OR(A716&lt;&gt;TRIM(A716),B716&lt;&gt;TRIM(B716),ISNUMBER(FIND("*",A716)),ISNUMBER(FIND("?",A716)),ISNUMBER(FIND("~",A716)),ISNUMBER(FIND("*",B716)),ISNUMBER(FIND("?",B716)),ISNUMBER(FIND("~",B716))),"Перевірте код і відділ",IF(COUNTIF($A$7:$A$806,"="&amp;A716)&gt;1,"Код повторюється",IF(COUNTIFS('Налаштування'!$I$7:$I$18,"="&amp;B716,'Налаштування'!$J$7:$J$18,"Готово")&lt;&gt;1,"Перевірте відділ",IF(NOT(OR(C716="Тижневий",C716="Місячний")),"Оберіть тип",IF(OR(NOT(ISNUMBER(D716)),NOT(ISNUMBER(E716))),"Вкажіть дати",IF(OR(OR(D716&lt;1,D716&gt;2958465,D716&lt;&gt;INT(D716)),OR(E716&lt;1,E716&gt;2958465,E716&lt;&gt;INT(E716)),D716&gt;E716),"Перевірте дати",IF(OR('Налаштування'!$C$4&lt;&gt;"Готово",E716&lt;DATE('Налаштування'!$B$4,1,1),D716&gt;DATE('Налаштування'!$B$4,12,31)),"Перевірте рік",IF(OR(AND(C716="Тижневий",E716-D716&lt;&gt;6),AND(C716="Місячний",OR(YEAR(D716)&lt;&gt;'Налаштування'!$B$4,DAY(D716)&lt;&gt;1,E716&lt;&gt;DATE(YEAR(D716),MONTH(D716)+1,0)))),"Перевірте період",IF(COUNTIFS($B$7:$B$806,"="&amp;B716,$C$7:$C$806,C716,$D$7:$D$806,"&lt;="&amp;E716,$E$7:$E$806,"&gt;="&amp;D716)&gt;1,"Періоди перетинаються","Поля заповнені")))))))))))</x:f>
      </x:c>
      <x:c r="L716" s="11"/>
    </x:row>
    <x:row r="717" ht="40" customHeight="1">
      <x:c r="A717" s="11"/>
      <x:c r="B717" s="11"/>
      <x:c r="C717" s="11"/>
      <x:c r="D717" s="23"/>
      <x:c r="E717" s="23"/>
      <x:c r="F717" s="11"/>
      <x:c r="G717" s="11"/>
      <x:c r="H717" s="11"/>
      <x:c r="I717" s="11"/>
      <x:c r="J717" s="11"/>
      <x:c r="K717" s="12" t="str">
        <x:f>IF(COUNTA(A717:J717,L717)=0,"",IF(OR(OR(NOT(ISTEXT(A717)),LEN(TRIM(A717))=0),OR(NOT(ISTEXT(B717)),LEN(TRIM(B717))=0),OR(NOT(ISTEXT(F717)),LEN(TRIM(F717))=0),OR(NOT(ISTEXT(J717)),LEN(TRIM(J717))=0)),"Заповніть код, відділ, підсумок і роль",IF(OR(A717&lt;&gt;TRIM(A717),B717&lt;&gt;TRIM(B717),ISNUMBER(FIND("*",A717)),ISNUMBER(FIND("?",A717)),ISNUMBER(FIND("~",A717)),ISNUMBER(FIND("*",B717)),ISNUMBER(FIND("?",B717)),ISNUMBER(FIND("~",B717))),"Перевірте код і відділ",IF(COUNTIF($A$7:$A$806,"="&amp;A717)&gt;1,"Код повторюється",IF(COUNTIFS('Налаштування'!$I$7:$I$18,"="&amp;B717,'Налаштування'!$J$7:$J$18,"Готово")&lt;&gt;1,"Перевірте відділ",IF(NOT(OR(C717="Тижневий",C717="Місячний")),"Оберіть тип",IF(OR(NOT(ISNUMBER(D717)),NOT(ISNUMBER(E717))),"Вкажіть дати",IF(OR(OR(D717&lt;1,D717&gt;2958465,D717&lt;&gt;INT(D717)),OR(E717&lt;1,E717&gt;2958465,E717&lt;&gt;INT(E717)),D717&gt;E717),"Перевірте дати",IF(OR('Налаштування'!$C$4&lt;&gt;"Готово",E717&lt;DATE('Налаштування'!$B$4,1,1),D717&gt;DATE('Налаштування'!$B$4,12,31)),"Перевірте рік",IF(OR(AND(C717="Тижневий",E717-D717&lt;&gt;6),AND(C717="Місячний",OR(YEAR(D717)&lt;&gt;'Налаштування'!$B$4,DAY(D717)&lt;&gt;1,E717&lt;&gt;DATE(YEAR(D717),MONTH(D717)+1,0)))),"Перевірте період",IF(COUNTIFS($B$7:$B$806,"="&amp;B717,$C$7:$C$806,C717,$D$7:$D$806,"&lt;="&amp;E717,$E$7:$E$806,"&gt;="&amp;D717)&gt;1,"Періоди перетинаються","Поля заповнені")))))))))))</x:f>
      </x:c>
      <x:c r="L717" s="11"/>
    </x:row>
    <x:row r="718" ht="40" customHeight="1">
      <x:c r="A718" s="11"/>
      <x:c r="B718" s="11"/>
      <x:c r="C718" s="11"/>
      <x:c r="D718" s="23"/>
      <x:c r="E718" s="23"/>
      <x:c r="F718" s="11"/>
      <x:c r="G718" s="11"/>
      <x:c r="H718" s="11"/>
      <x:c r="I718" s="11"/>
      <x:c r="J718" s="11"/>
      <x:c r="K718" s="12" t="str">
        <x:f>IF(COUNTA(A718:J718,L718)=0,"",IF(OR(OR(NOT(ISTEXT(A718)),LEN(TRIM(A718))=0),OR(NOT(ISTEXT(B718)),LEN(TRIM(B718))=0),OR(NOT(ISTEXT(F718)),LEN(TRIM(F718))=0),OR(NOT(ISTEXT(J718)),LEN(TRIM(J718))=0)),"Заповніть код, відділ, підсумок і роль",IF(OR(A718&lt;&gt;TRIM(A718),B718&lt;&gt;TRIM(B718),ISNUMBER(FIND("*",A718)),ISNUMBER(FIND("?",A718)),ISNUMBER(FIND("~",A718)),ISNUMBER(FIND("*",B718)),ISNUMBER(FIND("?",B718)),ISNUMBER(FIND("~",B718))),"Перевірте код і відділ",IF(COUNTIF($A$7:$A$806,"="&amp;A718)&gt;1,"Код повторюється",IF(COUNTIFS('Налаштування'!$I$7:$I$18,"="&amp;B718,'Налаштування'!$J$7:$J$18,"Готово")&lt;&gt;1,"Перевірте відділ",IF(NOT(OR(C718="Тижневий",C718="Місячний")),"Оберіть тип",IF(OR(NOT(ISNUMBER(D718)),NOT(ISNUMBER(E718))),"Вкажіть дати",IF(OR(OR(D718&lt;1,D718&gt;2958465,D718&lt;&gt;INT(D718)),OR(E718&lt;1,E718&gt;2958465,E718&lt;&gt;INT(E718)),D718&gt;E718),"Перевірте дати",IF(OR('Налаштування'!$C$4&lt;&gt;"Готово",E718&lt;DATE('Налаштування'!$B$4,1,1),D718&gt;DATE('Налаштування'!$B$4,12,31)),"Перевірте рік",IF(OR(AND(C718="Тижневий",E718-D718&lt;&gt;6),AND(C718="Місячний",OR(YEAR(D718)&lt;&gt;'Налаштування'!$B$4,DAY(D718)&lt;&gt;1,E718&lt;&gt;DATE(YEAR(D718),MONTH(D718)+1,0)))),"Перевірте період",IF(COUNTIFS($B$7:$B$806,"="&amp;B718,$C$7:$C$806,C718,$D$7:$D$806,"&lt;="&amp;E718,$E$7:$E$806,"&gt;="&amp;D718)&gt;1,"Періоди перетинаються","Поля заповнені")))))))))))</x:f>
      </x:c>
      <x:c r="L718" s="11"/>
    </x:row>
    <x:row r="719" ht="40" customHeight="1">
      <x:c r="A719" s="11"/>
      <x:c r="B719" s="11"/>
      <x:c r="C719" s="11"/>
      <x:c r="D719" s="23"/>
      <x:c r="E719" s="23"/>
      <x:c r="F719" s="11"/>
      <x:c r="G719" s="11"/>
      <x:c r="H719" s="11"/>
      <x:c r="I719" s="11"/>
      <x:c r="J719" s="11"/>
      <x:c r="K719" s="12" t="str">
        <x:f>IF(COUNTA(A719:J719,L719)=0,"",IF(OR(OR(NOT(ISTEXT(A719)),LEN(TRIM(A719))=0),OR(NOT(ISTEXT(B719)),LEN(TRIM(B719))=0),OR(NOT(ISTEXT(F719)),LEN(TRIM(F719))=0),OR(NOT(ISTEXT(J719)),LEN(TRIM(J719))=0)),"Заповніть код, відділ, підсумок і роль",IF(OR(A719&lt;&gt;TRIM(A719),B719&lt;&gt;TRIM(B719),ISNUMBER(FIND("*",A719)),ISNUMBER(FIND("?",A719)),ISNUMBER(FIND("~",A719)),ISNUMBER(FIND("*",B719)),ISNUMBER(FIND("?",B719)),ISNUMBER(FIND("~",B719))),"Перевірте код і відділ",IF(COUNTIF($A$7:$A$806,"="&amp;A719)&gt;1,"Код повторюється",IF(COUNTIFS('Налаштування'!$I$7:$I$18,"="&amp;B719,'Налаштування'!$J$7:$J$18,"Готово")&lt;&gt;1,"Перевірте відділ",IF(NOT(OR(C719="Тижневий",C719="Місячний")),"Оберіть тип",IF(OR(NOT(ISNUMBER(D719)),NOT(ISNUMBER(E719))),"Вкажіть дати",IF(OR(OR(D719&lt;1,D719&gt;2958465,D719&lt;&gt;INT(D719)),OR(E719&lt;1,E719&gt;2958465,E719&lt;&gt;INT(E719)),D719&gt;E719),"Перевірте дати",IF(OR('Налаштування'!$C$4&lt;&gt;"Готово",E719&lt;DATE('Налаштування'!$B$4,1,1),D719&gt;DATE('Налаштування'!$B$4,12,31)),"Перевірте рік",IF(OR(AND(C719="Тижневий",E719-D719&lt;&gt;6),AND(C719="Місячний",OR(YEAR(D719)&lt;&gt;'Налаштування'!$B$4,DAY(D719)&lt;&gt;1,E719&lt;&gt;DATE(YEAR(D719),MONTH(D719)+1,0)))),"Перевірте період",IF(COUNTIFS($B$7:$B$806,"="&amp;B719,$C$7:$C$806,C719,$D$7:$D$806,"&lt;="&amp;E719,$E$7:$E$806,"&gt;="&amp;D719)&gt;1,"Періоди перетинаються","Поля заповнені")))))))))))</x:f>
      </x:c>
      <x:c r="L719" s="11"/>
    </x:row>
    <x:row r="720" ht="40" customHeight="1">
      <x:c r="A720" s="11"/>
      <x:c r="B720" s="11"/>
      <x:c r="C720" s="11"/>
      <x:c r="D720" s="23"/>
      <x:c r="E720" s="23"/>
      <x:c r="F720" s="11"/>
      <x:c r="G720" s="11"/>
      <x:c r="H720" s="11"/>
      <x:c r="I720" s="11"/>
      <x:c r="J720" s="11"/>
      <x:c r="K720" s="12" t="str">
        <x:f>IF(COUNTA(A720:J720,L720)=0,"",IF(OR(OR(NOT(ISTEXT(A720)),LEN(TRIM(A720))=0),OR(NOT(ISTEXT(B720)),LEN(TRIM(B720))=0),OR(NOT(ISTEXT(F720)),LEN(TRIM(F720))=0),OR(NOT(ISTEXT(J720)),LEN(TRIM(J720))=0)),"Заповніть код, відділ, підсумок і роль",IF(OR(A720&lt;&gt;TRIM(A720),B720&lt;&gt;TRIM(B720),ISNUMBER(FIND("*",A720)),ISNUMBER(FIND("?",A720)),ISNUMBER(FIND("~",A720)),ISNUMBER(FIND("*",B720)),ISNUMBER(FIND("?",B720)),ISNUMBER(FIND("~",B720))),"Перевірте код і відділ",IF(COUNTIF($A$7:$A$806,"="&amp;A720)&gt;1,"Код повторюється",IF(COUNTIFS('Налаштування'!$I$7:$I$18,"="&amp;B720,'Налаштування'!$J$7:$J$18,"Готово")&lt;&gt;1,"Перевірте відділ",IF(NOT(OR(C720="Тижневий",C720="Місячний")),"Оберіть тип",IF(OR(NOT(ISNUMBER(D720)),NOT(ISNUMBER(E720))),"Вкажіть дати",IF(OR(OR(D720&lt;1,D720&gt;2958465,D720&lt;&gt;INT(D720)),OR(E720&lt;1,E720&gt;2958465,E720&lt;&gt;INT(E720)),D720&gt;E720),"Перевірте дати",IF(OR('Налаштування'!$C$4&lt;&gt;"Готово",E720&lt;DATE('Налаштування'!$B$4,1,1),D720&gt;DATE('Налаштування'!$B$4,12,31)),"Перевірте рік",IF(OR(AND(C720="Тижневий",E720-D720&lt;&gt;6),AND(C720="Місячний",OR(YEAR(D720)&lt;&gt;'Налаштування'!$B$4,DAY(D720)&lt;&gt;1,E720&lt;&gt;DATE(YEAR(D720),MONTH(D720)+1,0)))),"Перевірте період",IF(COUNTIFS($B$7:$B$806,"="&amp;B720,$C$7:$C$806,C720,$D$7:$D$806,"&lt;="&amp;E720,$E$7:$E$806,"&gt;="&amp;D720)&gt;1,"Періоди перетинаються","Поля заповнені")))))))))))</x:f>
      </x:c>
      <x:c r="L720" s="11"/>
    </x:row>
    <x:row r="721" ht="40" customHeight="1">
      <x:c r="A721" s="11"/>
      <x:c r="B721" s="11"/>
      <x:c r="C721" s="11"/>
      <x:c r="D721" s="23"/>
      <x:c r="E721" s="23"/>
      <x:c r="F721" s="11"/>
      <x:c r="G721" s="11"/>
      <x:c r="H721" s="11"/>
      <x:c r="I721" s="11"/>
      <x:c r="J721" s="11"/>
      <x:c r="K721" s="12" t="str">
        <x:f>IF(COUNTA(A721:J721,L721)=0,"",IF(OR(OR(NOT(ISTEXT(A721)),LEN(TRIM(A721))=0),OR(NOT(ISTEXT(B721)),LEN(TRIM(B721))=0),OR(NOT(ISTEXT(F721)),LEN(TRIM(F721))=0),OR(NOT(ISTEXT(J721)),LEN(TRIM(J721))=0)),"Заповніть код, відділ, підсумок і роль",IF(OR(A721&lt;&gt;TRIM(A721),B721&lt;&gt;TRIM(B721),ISNUMBER(FIND("*",A721)),ISNUMBER(FIND("?",A721)),ISNUMBER(FIND("~",A721)),ISNUMBER(FIND("*",B721)),ISNUMBER(FIND("?",B721)),ISNUMBER(FIND("~",B721))),"Перевірте код і відділ",IF(COUNTIF($A$7:$A$806,"="&amp;A721)&gt;1,"Код повторюється",IF(COUNTIFS('Налаштування'!$I$7:$I$18,"="&amp;B721,'Налаштування'!$J$7:$J$18,"Готово")&lt;&gt;1,"Перевірте відділ",IF(NOT(OR(C721="Тижневий",C721="Місячний")),"Оберіть тип",IF(OR(NOT(ISNUMBER(D721)),NOT(ISNUMBER(E721))),"Вкажіть дати",IF(OR(OR(D721&lt;1,D721&gt;2958465,D721&lt;&gt;INT(D721)),OR(E721&lt;1,E721&gt;2958465,E721&lt;&gt;INT(E721)),D721&gt;E721),"Перевірте дати",IF(OR('Налаштування'!$C$4&lt;&gt;"Готово",E721&lt;DATE('Налаштування'!$B$4,1,1),D721&gt;DATE('Налаштування'!$B$4,12,31)),"Перевірте рік",IF(OR(AND(C721="Тижневий",E721-D721&lt;&gt;6),AND(C721="Місячний",OR(YEAR(D721)&lt;&gt;'Налаштування'!$B$4,DAY(D721)&lt;&gt;1,E721&lt;&gt;DATE(YEAR(D721),MONTH(D721)+1,0)))),"Перевірте період",IF(COUNTIFS($B$7:$B$806,"="&amp;B721,$C$7:$C$806,C721,$D$7:$D$806,"&lt;="&amp;E721,$E$7:$E$806,"&gt;="&amp;D721)&gt;1,"Періоди перетинаються","Поля заповнені")))))))))))</x:f>
      </x:c>
      <x:c r="L721" s="11"/>
    </x:row>
    <x:row r="722" ht="40" customHeight="1">
      <x:c r="A722" s="11"/>
      <x:c r="B722" s="11"/>
      <x:c r="C722" s="11"/>
      <x:c r="D722" s="23"/>
      <x:c r="E722" s="23"/>
      <x:c r="F722" s="11"/>
      <x:c r="G722" s="11"/>
      <x:c r="H722" s="11"/>
      <x:c r="I722" s="11"/>
      <x:c r="J722" s="11"/>
      <x:c r="K722" s="12" t="str">
        <x:f>IF(COUNTA(A722:J722,L722)=0,"",IF(OR(OR(NOT(ISTEXT(A722)),LEN(TRIM(A722))=0),OR(NOT(ISTEXT(B722)),LEN(TRIM(B722))=0),OR(NOT(ISTEXT(F722)),LEN(TRIM(F722))=0),OR(NOT(ISTEXT(J722)),LEN(TRIM(J722))=0)),"Заповніть код, відділ, підсумок і роль",IF(OR(A722&lt;&gt;TRIM(A722),B722&lt;&gt;TRIM(B722),ISNUMBER(FIND("*",A722)),ISNUMBER(FIND("?",A722)),ISNUMBER(FIND("~",A722)),ISNUMBER(FIND("*",B722)),ISNUMBER(FIND("?",B722)),ISNUMBER(FIND("~",B722))),"Перевірте код і відділ",IF(COUNTIF($A$7:$A$806,"="&amp;A722)&gt;1,"Код повторюється",IF(COUNTIFS('Налаштування'!$I$7:$I$18,"="&amp;B722,'Налаштування'!$J$7:$J$18,"Готово")&lt;&gt;1,"Перевірте відділ",IF(NOT(OR(C722="Тижневий",C722="Місячний")),"Оберіть тип",IF(OR(NOT(ISNUMBER(D722)),NOT(ISNUMBER(E722))),"Вкажіть дати",IF(OR(OR(D722&lt;1,D722&gt;2958465,D722&lt;&gt;INT(D722)),OR(E722&lt;1,E722&gt;2958465,E722&lt;&gt;INT(E722)),D722&gt;E722),"Перевірте дати",IF(OR('Налаштування'!$C$4&lt;&gt;"Готово",E722&lt;DATE('Налаштування'!$B$4,1,1),D722&gt;DATE('Налаштування'!$B$4,12,31)),"Перевірте рік",IF(OR(AND(C722="Тижневий",E722-D722&lt;&gt;6),AND(C722="Місячний",OR(YEAR(D722)&lt;&gt;'Налаштування'!$B$4,DAY(D722)&lt;&gt;1,E722&lt;&gt;DATE(YEAR(D722),MONTH(D722)+1,0)))),"Перевірте період",IF(COUNTIFS($B$7:$B$806,"="&amp;B722,$C$7:$C$806,C722,$D$7:$D$806,"&lt;="&amp;E722,$E$7:$E$806,"&gt;="&amp;D722)&gt;1,"Періоди перетинаються","Поля заповнені")))))))))))</x:f>
      </x:c>
      <x:c r="L722" s="11"/>
    </x:row>
    <x:row r="723" ht="40" customHeight="1">
      <x:c r="A723" s="11"/>
      <x:c r="B723" s="11"/>
      <x:c r="C723" s="11"/>
      <x:c r="D723" s="23"/>
      <x:c r="E723" s="23"/>
      <x:c r="F723" s="11"/>
      <x:c r="G723" s="11"/>
      <x:c r="H723" s="11"/>
      <x:c r="I723" s="11"/>
      <x:c r="J723" s="11"/>
      <x:c r="K723" s="12" t="str">
        <x:f>IF(COUNTA(A723:J723,L723)=0,"",IF(OR(OR(NOT(ISTEXT(A723)),LEN(TRIM(A723))=0),OR(NOT(ISTEXT(B723)),LEN(TRIM(B723))=0),OR(NOT(ISTEXT(F723)),LEN(TRIM(F723))=0),OR(NOT(ISTEXT(J723)),LEN(TRIM(J723))=0)),"Заповніть код, відділ, підсумок і роль",IF(OR(A723&lt;&gt;TRIM(A723),B723&lt;&gt;TRIM(B723),ISNUMBER(FIND("*",A723)),ISNUMBER(FIND("?",A723)),ISNUMBER(FIND("~",A723)),ISNUMBER(FIND("*",B723)),ISNUMBER(FIND("?",B723)),ISNUMBER(FIND("~",B723))),"Перевірте код і відділ",IF(COUNTIF($A$7:$A$806,"="&amp;A723)&gt;1,"Код повторюється",IF(COUNTIFS('Налаштування'!$I$7:$I$18,"="&amp;B723,'Налаштування'!$J$7:$J$18,"Готово")&lt;&gt;1,"Перевірте відділ",IF(NOT(OR(C723="Тижневий",C723="Місячний")),"Оберіть тип",IF(OR(NOT(ISNUMBER(D723)),NOT(ISNUMBER(E723))),"Вкажіть дати",IF(OR(OR(D723&lt;1,D723&gt;2958465,D723&lt;&gt;INT(D723)),OR(E723&lt;1,E723&gt;2958465,E723&lt;&gt;INT(E723)),D723&gt;E723),"Перевірте дати",IF(OR('Налаштування'!$C$4&lt;&gt;"Готово",E723&lt;DATE('Налаштування'!$B$4,1,1),D723&gt;DATE('Налаштування'!$B$4,12,31)),"Перевірте рік",IF(OR(AND(C723="Тижневий",E723-D723&lt;&gt;6),AND(C723="Місячний",OR(YEAR(D723)&lt;&gt;'Налаштування'!$B$4,DAY(D723)&lt;&gt;1,E723&lt;&gt;DATE(YEAR(D723),MONTH(D723)+1,0)))),"Перевірте період",IF(COUNTIFS($B$7:$B$806,"="&amp;B723,$C$7:$C$806,C723,$D$7:$D$806,"&lt;="&amp;E723,$E$7:$E$806,"&gt;="&amp;D723)&gt;1,"Періоди перетинаються","Поля заповнені")))))))))))</x:f>
      </x:c>
      <x:c r="L723" s="11"/>
    </x:row>
    <x:row r="724" ht="40" customHeight="1">
      <x:c r="A724" s="11"/>
      <x:c r="B724" s="11"/>
      <x:c r="C724" s="11"/>
      <x:c r="D724" s="23"/>
      <x:c r="E724" s="23"/>
      <x:c r="F724" s="11"/>
      <x:c r="G724" s="11"/>
      <x:c r="H724" s="11"/>
      <x:c r="I724" s="11"/>
      <x:c r="J724" s="11"/>
      <x:c r="K724" s="12" t="str">
        <x:f>IF(COUNTA(A724:J724,L724)=0,"",IF(OR(OR(NOT(ISTEXT(A724)),LEN(TRIM(A724))=0),OR(NOT(ISTEXT(B724)),LEN(TRIM(B724))=0),OR(NOT(ISTEXT(F724)),LEN(TRIM(F724))=0),OR(NOT(ISTEXT(J724)),LEN(TRIM(J724))=0)),"Заповніть код, відділ, підсумок і роль",IF(OR(A724&lt;&gt;TRIM(A724),B724&lt;&gt;TRIM(B724),ISNUMBER(FIND("*",A724)),ISNUMBER(FIND("?",A724)),ISNUMBER(FIND("~",A724)),ISNUMBER(FIND("*",B724)),ISNUMBER(FIND("?",B724)),ISNUMBER(FIND("~",B724))),"Перевірте код і відділ",IF(COUNTIF($A$7:$A$806,"="&amp;A724)&gt;1,"Код повторюється",IF(COUNTIFS('Налаштування'!$I$7:$I$18,"="&amp;B724,'Налаштування'!$J$7:$J$18,"Готово")&lt;&gt;1,"Перевірте відділ",IF(NOT(OR(C724="Тижневий",C724="Місячний")),"Оберіть тип",IF(OR(NOT(ISNUMBER(D724)),NOT(ISNUMBER(E724))),"Вкажіть дати",IF(OR(OR(D724&lt;1,D724&gt;2958465,D724&lt;&gt;INT(D724)),OR(E724&lt;1,E724&gt;2958465,E724&lt;&gt;INT(E724)),D724&gt;E724),"Перевірте дати",IF(OR('Налаштування'!$C$4&lt;&gt;"Готово",E724&lt;DATE('Налаштування'!$B$4,1,1),D724&gt;DATE('Налаштування'!$B$4,12,31)),"Перевірте рік",IF(OR(AND(C724="Тижневий",E724-D724&lt;&gt;6),AND(C724="Місячний",OR(YEAR(D724)&lt;&gt;'Налаштування'!$B$4,DAY(D724)&lt;&gt;1,E724&lt;&gt;DATE(YEAR(D724),MONTH(D724)+1,0)))),"Перевірте період",IF(COUNTIFS($B$7:$B$806,"="&amp;B724,$C$7:$C$806,C724,$D$7:$D$806,"&lt;="&amp;E724,$E$7:$E$806,"&gt;="&amp;D724)&gt;1,"Періоди перетинаються","Поля заповнені")))))))))))</x:f>
      </x:c>
      <x:c r="L724" s="11"/>
    </x:row>
    <x:row r="725" ht="40" customHeight="1">
      <x:c r="A725" s="11"/>
      <x:c r="B725" s="11"/>
      <x:c r="C725" s="11"/>
      <x:c r="D725" s="23"/>
      <x:c r="E725" s="23"/>
      <x:c r="F725" s="11"/>
      <x:c r="G725" s="11"/>
      <x:c r="H725" s="11"/>
      <x:c r="I725" s="11"/>
      <x:c r="J725" s="11"/>
      <x:c r="K725" s="12" t="str">
        <x:f>IF(COUNTA(A725:J725,L725)=0,"",IF(OR(OR(NOT(ISTEXT(A725)),LEN(TRIM(A725))=0),OR(NOT(ISTEXT(B725)),LEN(TRIM(B725))=0),OR(NOT(ISTEXT(F725)),LEN(TRIM(F725))=0),OR(NOT(ISTEXT(J725)),LEN(TRIM(J725))=0)),"Заповніть код, відділ, підсумок і роль",IF(OR(A725&lt;&gt;TRIM(A725),B725&lt;&gt;TRIM(B725),ISNUMBER(FIND("*",A725)),ISNUMBER(FIND("?",A725)),ISNUMBER(FIND("~",A725)),ISNUMBER(FIND("*",B725)),ISNUMBER(FIND("?",B725)),ISNUMBER(FIND("~",B725))),"Перевірте код і відділ",IF(COUNTIF($A$7:$A$806,"="&amp;A725)&gt;1,"Код повторюється",IF(COUNTIFS('Налаштування'!$I$7:$I$18,"="&amp;B725,'Налаштування'!$J$7:$J$18,"Готово")&lt;&gt;1,"Перевірте відділ",IF(NOT(OR(C725="Тижневий",C725="Місячний")),"Оберіть тип",IF(OR(NOT(ISNUMBER(D725)),NOT(ISNUMBER(E725))),"Вкажіть дати",IF(OR(OR(D725&lt;1,D725&gt;2958465,D725&lt;&gt;INT(D725)),OR(E725&lt;1,E725&gt;2958465,E725&lt;&gt;INT(E725)),D725&gt;E725),"Перевірте дати",IF(OR('Налаштування'!$C$4&lt;&gt;"Готово",E725&lt;DATE('Налаштування'!$B$4,1,1),D725&gt;DATE('Налаштування'!$B$4,12,31)),"Перевірте рік",IF(OR(AND(C725="Тижневий",E725-D725&lt;&gt;6),AND(C725="Місячний",OR(YEAR(D725)&lt;&gt;'Налаштування'!$B$4,DAY(D725)&lt;&gt;1,E725&lt;&gt;DATE(YEAR(D725),MONTH(D725)+1,0)))),"Перевірте період",IF(COUNTIFS($B$7:$B$806,"="&amp;B725,$C$7:$C$806,C725,$D$7:$D$806,"&lt;="&amp;E725,$E$7:$E$806,"&gt;="&amp;D725)&gt;1,"Періоди перетинаються","Поля заповнені")))))))))))</x:f>
      </x:c>
      <x:c r="L725" s="11"/>
    </x:row>
    <x:row r="726" ht="40" customHeight="1">
      <x:c r="A726" s="11"/>
      <x:c r="B726" s="11"/>
      <x:c r="C726" s="11"/>
      <x:c r="D726" s="23"/>
      <x:c r="E726" s="23"/>
      <x:c r="F726" s="11"/>
      <x:c r="G726" s="11"/>
      <x:c r="H726" s="11"/>
      <x:c r="I726" s="11"/>
      <x:c r="J726" s="11"/>
      <x:c r="K726" s="12" t="str">
        <x:f>IF(COUNTA(A726:J726,L726)=0,"",IF(OR(OR(NOT(ISTEXT(A726)),LEN(TRIM(A726))=0),OR(NOT(ISTEXT(B726)),LEN(TRIM(B726))=0),OR(NOT(ISTEXT(F726)),LEN(TRIM(F726))=0),OR(NOT(ISTEXT(J726)),LEN(TRIM(J726))=0)),"Заповніть код, відділ, підсумок і роль",IF(OR(A726&lt;&gt;TRIM(A726),B726&lt;&gt;TRIM(B726),ISNUMBER(FIND("*",A726)),ISNUMBER(FIND("?",A726)),ISNUMBER(FIND("~",A726)),ISNUMBER(FIND("*",B726)),ISNUMBER(FIND("?",B726)),ISNUMBER(FIND("~",B726))),"Перевірте код і відділ",IF(COUNTIF($A$7:$A$806,"="&amp;A726)&gt;1,"Код повторюється",IF(COUNTIFS('Налаштування'!$I$7:$I$18,"="&amp;B726,'Налаштування'!$J$7:$J$18,"Готово")&lt;&gt;1,"Перевірте відділ",IF(NOT(OR(C726="Тижневий",C726="Місячний")),"Оберіть тип",IF(OR(NOT(ISNUMBER(D726)),NOT(ISNUMBER(E726))),"Вкажіть дати",IF(OR(OR(D726&lt;1,D726&gt;2958465,D726&lt;&gt;INT(D726)),OR(E726&lt;1,E726&gt;2958465,E726&lt;&gt;INT(E726)),D726&gt;E726),"Перевірте дати",IF(OR('Налаштування'!$C$4&lt;&gt;"Готово",E726&lt;DATE('Налаштування'!$B$4,1,1),D726&gt;DATE('Налаштування'!$B$4,12,31)),"Перевірте рік",IF(OR(AND(C726="Тижневий",E726-D726&lt;&gt;6),AND(C726="Місячний",OR(YEAR(D726)&lt;&gt;'Налаштування'!$B$4,DAY(D726)&lt;&gt;1,E726&lt;&gt;DATE(YEAR(D726),MONTH(D726)+1,0)))),"Перевірте період",IF(COUNTIFS($B$7:$B$806,"="&amp;B726,$C$7:$C$806,C726,$D$7:$D$806,"&lt;="&amp;E726,$E$7:$E$806,"&gt;="&amp;D726)&gt;1,"Періоди перетинаються","Поля заповнені")))))))))))</x:f>
      </x:c>
      <x:c r="L726" s="11"/>
    </x:row>
    <x:row r="727" ht="40" customHeight="1">
      <x:c r="A727" s="11"/>
      <x:c r="B727" s="11"/>
      <x:c r="C727" s="11"/>
      <x:c r="D727" s="23"/>
      <x:c r="E727" s="23"/>
      <x:c r="F727" s="11"/>
      <x:c r="G727" s="11"/>
      <x:c r="H727" s="11"/>
      <x:c r="I727" s="11"/>
      <x:c r="J727" s="11"/>
      <x:c r="K727" s="12" t="str">
        <x:f>IF(COUNTA(A727:J727,L727)=0,"",IF(OR(OR(NOT(ISTEXT(A727)),LEN(TRIM(A727))=0),OR(NOT(ISTEXT(B727)),LEN(TRIM(B727))=0),OR(NOT(ISTEXT(F727)),LEN(TRIM(F727))=0),OR(NOT(ISTEXT(J727)),LEN(TRIM(J727))=0)),"Заповніть код, відділ, підсумок і роль",IF(OR(A727&lt;&gt;TRIM(A727),B727&lt;&gt;TRIM(B727),ISNUMBER(FIND("*",A727)),ISNUMBER(FIND("?",A727)),ISNUMBER(FIND("~",A727)),ISNUMBER(FIND("*",B727)),ISNUMBER(FIND("?",B727)),ISNUMBER(FIND("~",B727))),"Перевірте код і відділ",IF(COUNTIF($A$7:$A$806,"="&amp;A727)&gt;1,"Код повторюється",IF(COUNTIFS('Налаштування'!$I$7:$I$18,"="&amp;B727,'Налаштування'!$J$7:$J$18,"Готово")&lt;&gt;1,"Перевірте відділ",IF(NOT(OR(C727="Тижневий",C727="Місячний")),"Оберіть тип",IF(OR(NOT(ISNUMBER(D727)),NOT(ISNUMBER(E727))),"Вкажіть дати",IF(OR(OR(D727&lt;1,D727&gt;2958465,D727&lt;&gt;INT(D727)),OR(E727&lt;1,E727&gt;2958465,E727&lt;&gt;INT(E727)),D727&gt;E727),"Перевірте дати",IF(OR('Налаштування'!$C$4&lt;&gt;"Готово",E727&lt;DATE('Налаштування'!$B$4,1,1),D727&gt;DATE('Налаштування'!$B$4,12,31)),"Перевірте рік",IF(OR(AND(C727="Тижневий",E727-D727&lt;&gt;6),AND(C727="Місячний",OR(YEAR(D727)&lt;&gt;'Налаштування'!$B$4,DAY(D727)&lt;&gt;1,E727&lt;&gt;DATE(YEAR(D727),MONTH(D727)+1,0)))),"Перевірте період",IF(COUNTIFS($B$7:$B$806,"="&amp;B727,$C$7:$C$806,C727,$D$7:$D$806,"&lt;="&amp;E727,$E$7:$E$806,"&gt;="&amp;D727)&gt;1,"Періоди перетинаються","Поля заповнені")))))))))))</x:f>
      </x:c>
      <x:c r="L727" s="11"/>
    </x:row>
    <x:row r="728" ht="40" customHeight="1">
      <x:c r="A728" s="11"/>
      <x:c r="B728" s="11"/>
      <x:c r="C728" s="11"/>
      <x:c r="D728" s="23"/>
      <x:c r="E728" s="23"/>
      <x:c r="F728" s="11"/>
      <x:c r="G728" s="11"/>
      <x:c r="H728" s="11"/>
      <x:c r="I728" s="11"/>
      <x:c r="J728" s="11"/>
      <x:c r="K728" s="12" t="str">
        <x:f>IF(COUNTA(A728:J728,L728)=0,"",IF(OR(OR(NOT(ISTEXT(A728)),LEN(TRIM(A728))=0),OR(NOT(ISTEXT(B728)),LEN(TRIM(B728))=0),OR(NOT(ISTEXT(F728)),LEN(TRIM(F728))=0),OR(NOT(ISTEXT(J728)),LEN(TRIM(J728))=0)),"Заповніть код, відділ, підсумок і роль",IF(OR(A728&lt;&gt;TRIM(A728),B728&lt;&gt;TRIM(B728),ISNUMBER(FIND("*",A728)),ISNUMBER(FIND("?",A728)),ISNUMBER(FIND("~",A728)),ISNUMBER(FIND("*",B728)),ISNUMBER(FIND("?",B728)),ISNUMBER(FIND("~",B728))),"Перевірте код і відділ",IF(COUNTIF($A$7:$A$806,"="&amp;A728)&gt;1,"Код повторюється",IF(COUNTIFS('Налаштування'!$I$7:$I$18,"="&amp;B728,'Налаштування'!$J$7:$J$18,"Готово")&lt;&gt;1,"Перевірте відділ",IF(NOT(OR(C728="Тижневий",C728="Місячний")),"Оберіть тип",IF(OR(NOT(ISNUMBER(D728)),NOT(ISNUMBER(E728))),"Вкажіть дати",IF(OR(OR(D728&lt;1,D728&gt;2958465,D728&lt;&gt;INT(D728)),OR(E728&lt;1,E728&gt;2958465,E728&lt;&gt;INT(E728)),D728&gt;E728),"Перевірте дати",IF(OR('Налаштування'!$C$4&lt;&gt;"Готово",E728&lt;DATE('Налаштування'!$B$4,1,1),D728&gt;DATE('Налаштування'!$B$4,12,31)),"Перевірте рік",IF(OR(AND(C728="Тижневий",E728-D728&lt;&gt;6),AND(C728="Місячний",OR(YEAR(D728)&lt;&gt;'Налаштування'!$B$4,DAY(D728)&lt;&gt;1,E728&lt;&gt;DATE(YEAR(D728),MONTH(D728)+1,0)))),"Перевірте період",IF(COUNTIFS($B$7:$B$806,"="&amp;B728,$C$7:$C$806,C728,$D$7:$D$806,"&lt;="&amp;E728,$E$7:$E$806,"&gt;="&amp;D728)&gt;1,"Періоди перетинаються","Поля заповнені")))))))))))</x:f>
      </x:c>
      <x:c r="L728" s="11"/>
    </x:row>
    <x:row r="729" ht="40" customHeight="1">
      <x:c r="A729" s="11"/>
      <x:c r="B729" s="11"/>
      <x:c r="C729" s="11"/>
      <x:c r="D729" s="23"/>
      <x:c r="E729" s="23"/>
      <x:c r="F729" s="11"/>
      <x:c r="G729" s="11"/>
      <x:c r="H729" s="11"/>
      <x:c r="I729" s="11"/>
      <x:c r="J729" s="11"/>
      <x:c r="K729" s="12" t="str">
        <x:f>IF(COUNTA(A729:J729,L729)=0,"",IF(OR(OR(NOT(ISTEXT(A729)),LEN(TRIM(A729))=0),OR(NOT(ISTEXT(B729)),LEN(TRIM(B729))=0),OR(NOT(ISTEXT(F729)),LEN(TRIM(F729))=0),OR(NOT(ISTEXT(J729)),LEN(TRIM(J729))=0)),"Заповніть код, відділ, підсумок і роль",IF(OR(A729&lt;&gt;TRIM(A729),B729&lt;&gt;TRIM(B729),ISNUMBER(FIND("*",A729)),ISNUMBER(FIND("?",A729)),ISNUMBER(FIND("~",A729)),ISNUMBER(FIND("*",B729)),ISNUMBER(FIND("?",B729)),ISNUMBER(FIND("~",B729))),"Перевірте код і відділ",IF(COUNTIF($A$7:$A$806,"="&amp;A729)&gt;1,"Код повторюється",IF(COUNTIFS('Налаштування'!$I$7:$I$18,"="&amp;B729,'Налаштування'!$J$7:$J$18,"Готово")&lt;&gt;1,"Перевірте відділ",IF(NOT(OR(C729="Тижневий",C729="Місячний")),"Оберіть тип",IF(OR(NOT(ISNUMBER(D729)),NOT(ISNUMBER(E729))),"Вкажіть дати",IF(OR(OR(D729&lt;1,D729&gt;2958465,D729&lt;&gt;INT(D729)),OR(E729&lt;1,E729&gt;2958465,E729&lt;&gt;INT(E729)),D729&gt;E729),"Перевірте дати",IF(OR('Налаштування'!$C$4&lt;&gt;"Готово",E729&lt;DATE('Налаштування'!$B$4,1,1),D729&gt;DATE('Налаштування'!$B$4,12,31)),"Перевірте рік",IF(OR(AND(C729="Тижневий",E729-D729&lt;&gt;6),AND(C729="Місячний",OR(YEAR(D729)&lt;&gt;'Налаштування'!$B$4,DAY(D729)&lt;&gt;1,E729&lt;&gt;DATE(YEAR(D729),MONTH(D729)+1,0)))),"Перевірте період",IF(COUNTIFS($B$7:$B$806,"="&amp;B729,$C$7:$C$806,C729,$D$7:$D$806,"&lt;="&amp;E729,$E$7:$E$806,"&gt;="&amp;D729)&gt;1,"Періоди перетинаються","Поля заповнені")))))))))))</x:f>
      </x:c>
      <x:c r="L729" s="11"/>
    </x:row>
    <x:row r="730" ht="40" customHeight="1">
      <x:c r="A730" s="11"/>
      <x:c r="B730" s="11"/>
      <x:c r="C730" s="11"/>
      <x:c r="D730" s="23"/>
      <x:c r="E730" s="23"/>
      <x:c r="F730" s="11"/>
      <x:c r="G730" s="11"/>
      <x:c r="H730" s="11"/>
      <x:c r="I730" s="11"/>
      <x:c r="J730" s="11"/>
      <x:c r="K730" s="12" t="str">
        <x:f>IF(COUNTA(A730:J730,L730)=0,"",IF(OR(OR(NOT(ISTEXT(A730)),LEN(TRIM(A730))=0),OR(NOT(ISTEXT(B730)),LEN(TRIM(B730))=0),OR(NOT(ISTEXT(F730)),LEN(TRIM(F730))=0),OR(NOT(ISTEXT(J730)),LEN(TRIM(J730))=0)),"Заповніть код, відділ, підсумок і роль",IF(OR(A730&lt;&gt;TRIM(A730),B730&lt;&gt;TRIM(B730),ISNUMBER(FIND("*",A730)),ISNUMBER(FIND("?",A730)),ISNUMBER(FIND("~",A730)),ISNUMBER(FIND("*",B730)),ISNUMBER(FIND("?",B730)),ISNUMBER(FIND("~",B730))),"Перевірте код і відділ",IF(COUNTIF($A$7:$A$806,"="&amp;A730)&gt;1,"Код повторюється",IF(COUNTIFS('Налаштування'!$I$7:$I$18,"="&amp;B730,'Налаштування'!$J$7:$J$18,"Готово")&lt;&gt;1,"Перевірте відділ",IF(NOT(OR(C730="Тижневий",C730="Місячний")),"Оберіть тип",IF(OR(NOT(ISNUMBER(D730)),NOT(ISNUMBER(E730))),"Вкажіть дати",IF(OR(OR(D730&lt;1,D730&gt;2958465,D730&lt;&gt;INT(D730)),OR(E730&lt;1,E730&gt;2958465,E730&lt;&gt;INT(E730)),D730&gt;E730),"Перевірте дати",IF(OR('Налаштування'!$C$4&lt;&gt;"Готово",E730&lt;DATE('Налаштування'!$B$4,1,1),D730&gt;DATE('Налаштування'!$B$4,12,31)),"Перевірте рік",IF(OR(AND(C730="Тижневий",E730-D730&lt;&gt;6),AND(C730="Місячний",OR(YEAR(D730)&lt;&gt;'Налаштування'!$B$4,DAY(D730)&lt;&gt;1,E730&lt;&gt;DATE(YEAR(D730),MONTH(D730)+1,0)))),"Перевірте період",IF(COUNTIFS($B$7:$B$806,"="&amp;B730,$C$7:$C$806,C730,$D$7:$D$806,"&lt;="&amp;E730,$E$7:$E$806,"&gt;="&amp;D730)&gt;1,"Періоди перетинаються","Поля заповнені")))))))))))</x:f>
      </x:c>
      <x:c r="L730" s="11"/>
    </x:row>
    <x:row r="731" ht="40" customHeight="1">
      <x:c r="A731" s="11"/>
      <x:c r="B731" s="11"/>
      <x:c r="C731" s="11"/>
      <x:c r="D731" s="23"/>
      <x:c r="E731" s="23"/>
      <x:c r="F731" s="11"/>
      <x:c r="G731" s="11"/>
      <x:c r="H731" s="11"/>
      <x:c r="I731" s="11"/>
      <x:c r="J731" s="11"/>
      <x:c r="K731" s="12" t="str">
        <x:f>IF(COUNTA(A731:J731,L731)=0,"",IF(OR(OR(NOT(ISTEXT(A731)),LEN(TRIM(A731))=0),OR(NOT(ISTEXT(B731)),LEN(TRIM(B731))=0),OR(NOT(ISTEXT(F731)),LEN(TRIM(F731))=0),OR(NOT(ISTEXT(J731)),LEN(TRIM(J731))=0)),"Заповніть код, відділ, підсумок і роль",IF(OR(A731&lt;&gt;TRIM(A731),B731&lt;&gt;TRIM(B731),ISNUMBER(FIND("*",A731)),ISNUMBER(FIND("?",A731)),ISNUMBER(FIND("~",A731)),ISNUMBER(FIND("*",B731)),ISNUMBER(FIND("?",B731)),ISNUMBER(FIND("~",B731))),"Перевірте код і відділ",IF(COUNTIF($A$7:$A$806,"="&amp;A731)&gt;1,"Код повторюється",IF(COUNTIFS('Налаштування'!$I$7:$I$18,"="&amp;B731,'Налаштування'!$J$7:$J$18,"Готово")&lt;&gt;1,"Перевірте відділ",IF(NOT(OR(C731="Тижневий",C731="Місячний")),"Оберіть тип",IF(OR(NOT(ISNUMBER(D731)),NOT(ISNUMBER(E731))),"Вкажіть дати",IF(OR(OR(D731&lt;1,D731&gt;2958465,D731&lt;&gt;INT(D731)),OR(E731&lt;1,E731&gt;2958465,E731&lt;&gt;INT(E731)),D731&gt;E731),"Перевірте дати",IF(OR('Налаштування'!$C$4&lt;&gt;"Готово",E731&lt;DATE('Налаштування'!$B$4,1,1),D731&gt;DATE('Налаштування'!$B$4,12,31)),"Перевірте рік",IF(OR(AND(C731="Тижневий",E731-D731&lt;&gt;6),AND(C731="Місячний",OR(YEAR(D731)&lt;&gt;'Налаштування'!$B$4,DAY(D731)&lt;&gt;1,E731&lt;&gt;DATE(YEAR(D731),MONTH(D731)+1,0)))),"Перевірте період",IF(COUNTIFS($B$7:$B$806,"="&amp;B731,$C$7:$C$806,C731,$D$7:$D$806,"&lt;="&amp;E731,$E$7:$E$806,"&gt;="&amp;D731)&gt;1,"Періоди перетинаються","Поля заповнені")))))))))))</x:f>
      </x:c>
      <x:c r="L731" s="11"/>
    </x:row>
    <x:row r="732" ht="40" customHeight="1">
      <x:c r="A732" s="11"/>
      <x:c r="B732" s="11"/>
      <x:c r="C732" s="11"/>
      <x:c r="D732" s="23"/>
      <x:c r="E732" s="23"/>
      <x:c r="F732" s="11"/>
      <x:c r="G732" s="11"/>
      <x:c r="H732" s="11"/>
      <x:c r="I732" s="11"/>
      <x:c r="J732" s="11"/>
      <x:c r="K732" s="12" t="str">
        <x:f>IF(COUNTA(A732:J732,L732)=0,"",IF(OR(OR(NOT(ISTEXT(A732)),LEN(TRIM(A732))=0),OR(NOT(ISTEXT(B732)),LEN(TRIM(B732))=0),OR(NOT(ISTEXT(F732)),LEN(TRIM(F732))=0),OR(NOT(ISTEXT(J732)),LEN(TRIM(J732))=0)),"Заповніть код, відділ, підсумок і роль",IF(OR(A732&lt;&gt;TRIM(A732),B732&lt;&gt;TRIM(B732),ISNUMBER(FIND("*",A732)),ISNUMBER(FIND("?",A732)),ISNUMBER(FIND("~",A732)),ISNUMBER(FIND("*",B732)),ISNUMBER(FIND("?",B732)),ISNUMBER(FIND("~",B732))),"Перевірте код і відділ",IF(COUNTIF($A$7:$A$806,"="&amp;A732)&gt;1,"Код повторюється",IF(COUNTIFS('Налаштування'!$I$7:$I$18,"="&amp;B732,'Налаштування'!$J$7:$J$18,"Готово")&lt;&gt;1,"Перевірте відділ",IF(NOT(OR(C732="Тижневий",C732="Місячний")),"Оберіть тип",IF(OR(NOT(ISNUMBER(D732)),NOT(ISNUMBER(E732))),"Вкажіть дати",IF(OR(OR(D732&lt;1,D732&gt;2958465,D732&lt;&gt;INT(D732)),OR(E732&lt;1,E732&gt;2958465,E732&lt;&gt;INT(E732)),D732&gt;E732),"Перевірте дати",IF(OR('Налаштування'!$C$4&lt;&gt;"Готово",E732&lt;DATE('Налаштування'!$B$4,1,1),D732&gt;DATE('Налаштування'!$B$4,12,31)),"Перевірте рік",IF(OR(AND(C732="Тижневий",E732-D732&lt;&gt;6),AND(C732="Місячний",OR(YEAR(D732)&lt;&gt;'Налаштування'!$B$4,DAY(D732)&lt;&gt;1,E732&lt;&gt;DATE(YEAR(D732),MONTH(D732)+1,0)))),"Перевірте період",IF(COUNTIFS($B$7:$B$806,"="&amp;B732,$C$7:$C$806,C732,$D$7:$D$806,"&lt;="&amp;E732,$E$7:$E$806,"&gt;="&amp;D732)&gt;1,"Періоди перетинаються","Поля заповнені")))))))))))</x:f>
      </x:c>
      <x:c r="L732" s="11"/>
    </x:row>
    <x:row r="733" ht="40" customHeight="1">
      <x:c r="A733" s="11"/>
      <x:c r="B733" s="11"/>
      <x:c r="C733" s="11"/>
      <x:c r="D733" s="23"/>
      <x:c r="E733" s="23"/>
      <x:c r="F733" s="11"/>
      <x:c r="G733" s="11"/>
      <x:c r="H733" s="11"/>
      <x:c r="I733" s="11"/>
      <x:c r="J733" s="11"/>
      <x:c r="K733" s="12" t="str">
        <x:f>IF(COUNTA(A733:J733,L733)=0,"",IF(OR(OR(NOT(ISTEXT(A733)),LEN(TRIM(A733))=0),OR(NOT(ISTEXT(B733)),LEN(TRIM(B733))=0),OR(NOT(ISTEXT(F733)),LEN(TRIM(F733))=0),OR(NOT(ISTEXT(J733)),LEN(TRIM(J733))=0)),"Заповніть код, відділ, підсумок і роль",IF(OR(A733&lt;&gt;TRIM(A733),B733&lt;&gt;TRIM(B733),ISNUMBER(FIND("*",A733)),ISNUMBER(FIND("?",A733)),ISNUMBER(FIND("~",A733)),ISNUMBER(FIND("*",B733)),ISNUMBER(FIND("?",B733)),ISNUMBER(FIND("~",B733))),"Перевірте код і відділ",IF(COUNTIF($A$7:$A$806,"="&amp;A733)&gt;1,"Код повторюється",IF(COUNTIFS('Налаштування'!$I$7:$I$18,"="&amp;B733,'Налаштування'!$J$7:$J$18,"Готово")&lt;&gt;1,"Перевірте відділ",IF(NOT(OR(C733="Тижневий",C733="Місячний")),"Оберіть тип",IF(OR(NOT(ISNUMBER(D733)),NOT(ISNUMBER(E733))),"Вкажіть дати",IF(OR(OR(D733&lt;1,D733&gt;2958465,D733&lt;&gt;INT(D733)),OR(E733&lt;1,E733&gt;2958465,E733&lt;&gt;INT(E733)),D733&gt;E733),"Перевірте дати",IF(OR('Налаштування'!$C$4&lt;&gt;"Готово",E733&lt;DATE('Налаштування'!$B$4,1,1),D733&gt;DATE('Налаштування'!$B$4,12,31)),"Перевірте рік",IF(OR(AND(C733="Тижневий",E733-D733&lt;&gt;6),AND(C733="Місячний",OR(YEAR(D733)&lt;&gt;'Налаштування'!$B$4,DAY(D733)&lt;&gt;1,E733&lt;&gt;DATE(YEAR(D733),MONTH(D733)+1,0)))),"Перевірте період",IF(COUNTIFS($B$7:$B$806,"="&amp;B733,$C$7:$C$806,C733,$D$7:$D$806,"&lt;="&amp;E733,$E$7:$E$806,"&gt;="&amp;D733)&gt;1,"Періоди перетинаються","Поля заповнені")))))))))))</x:f>
      </x:c>
      <x:c r="L733" s="11"/>
    </x:row>
    <x:row r="734" ht="40" customHeight="1">
      <x:c r="A734" s="11"/>
      <x:c r="B734" s="11"/>
      <x:c r="C734" s="11"/>
      <x:c r="D734" s="23"/>
      <x:c r="E734" s="23"/>
      <x:c r="F734" s="11"/>
      <x:c r="G734" s="11"/>
      <x:c r="H734" s="11"/>
      <x:c r="I734" s="11"/>
      <x:c r="J734" s="11"/>
      <x:c r="K734" s="12" t="str">
        <x:f>IF(COUNTA(A734:J734,L734)=0,"",IF(OR(OR(NOT(ISTEXT(A734)),LEN(TRIM(A734))=0),OR(NOT(ISTEXT(B734)),LEN(TRIM(B734))=0),OR(NOT(ISTEXT(F734)),LEN(TRIM(F734))=0),OR(NOT(ISTEXT(J734)),LEN(TRIM(J734))=0)),"Заповніть код, відділ, підсумок і роль",IF(OR(A734&lt;&gt;TRIM(A734),B734&lt;&gt;TRIM(B734),ISNUMBER(FIND("*",A734)),ISNUMBER(FIND("?",A734)),ISNUMBER(FIND("~",A734)),ISNUMBER(FIND("*",B734)),ISNUMBER(FIND("?",B734)),ISNUMBER(FIND("~",B734))),"Перевірте код і відділ",IF(COUNTIF($A$7:$A$806,"="&amp;A734)&gt;1,"Код повторюється",IF(COUNTIFS('Налаштування'!$I$7:$I$18,"="&amp;B734,'Налаштування'!$J$7:$J$18,"Готово")&lt;&gt;1,"Перевірте відділ",IF(NOT(OR(C734="Тижневий",C734="Місячний")),"Оберіть тип",IF(OR(NOT(ISNUMBER(D734)),NOT(ISNUMBER(E734))),"Вкажіть дати",IF(OR(OR(D734&lt;1,D734&gt;2958465,D734&lt;&gt;INT(D734)),OR(E734&lt;1,E734&gt;2958465,E734&lt;&gt;INT(E734)),D734&gt;E734),"Перевірте дати",IF(OR('Налаштування'!$C$4&lt;&gt;"Готово",E734&lt;DATE('Налаштування'!$B$4,1,1),D734&gt;DATE('Налаштування'!$B$4,12,31)),"Перевірте рік",IF(OR(AND(C734="Тижневий",E734-D734&lt;&gt;6),AND(C734="Місячний",OR(YEAR(D734)&lt;&gt;'Налаштування'!$B$4,DAY(D734)&lt;&gt;1,E734&lt;&gt;DATE(YEAR(D734),MONTH(D734)+1,0)))),"Перевірте період",IF(COUNTIFS($B$7:$B$806,"="&amp;B734,$C$7:$C$806,C734,$D$7:$D$806,"&lt;="&amp;E734,$E$7:$E$806,"&gt;="&amp;D734)&gt;1,"Періоди перетинаються","Поля заповнені")))))))))))</x:f>
      </x:c>
      <x:c r="L734" s="11"/>
    </x:row>
    <x:row r="735" ht="40" customHeight="1">
      <x:c r="A735" s="11"/>
      <x:c r="B735" s="11"/>
      <x:c r="C735" s="11"/>
      <x:c r="D735" s="23"/>
      <x:c r="E735" s="23"/>
      <x:c r="F735" s="11"/>
      <x:c r="G735" s="11"/>
      <x:c r="H735" s="11"/>
      <x:c r="I735" s="11"/>
      <x:c r="J735" s="11"/>
      <x:c r="K735" s="12" t="str">
        <x:f>IF(COUNTA(A735:J735,L735)=0,"",IF(OR(OR(NOT(ISTEXT(A735)),LEN(TRIM(A735))=0),OR(NOT(ISTEXT(B735)),LEN(TRIM(B735))=0),OR(NOT(ISTEXT(F735)),LEN(TRIM(F735))=0),OR(NOT(ISTEXT(J735)),LEN(TRIM(J735))=0)),"Заповніть код, відділ, підсумок і роль",IF(OR(A735&lt;&gt;TRIM(A735),B735&lt;&gt;TRIM(B735),ISNUMBER(FIND("*",A735)),ISNUMBER(FIND("?",A735)),ISNUMBER(FIND("~",A735)),ISNUMBER(FIND("*",B735)),ISNUMBER(FIND("?",B735)),ISNUMBER(FIND("~",B735))),"Перевірте код і відділ",IF(COUNTIF($A$7:$A$806,"="&amp;A735)&gt;1,"Код повторюється",IF(COUNTIFS('Налаштування'!$I$7:$I$18,"="&amp;B735,'Налаштування'!$J$7:$J$18,"Готово")&lt;&gt;1,"Перевірте відділ",IF(NOT(OR(C735="Тижневий",C735="Місячний")),"Оберіть тип",IF(OR(NOT(ISNUMBER(D735)),NOT(ISNUMBER(E735))),"Вкажіть дати",IF(OR(OR(D735&lt;1,D735&gt;2958465,D735&lt;&gt;INT(D735)),OR(E735&lt;1,E735&gt;2958465,E735&lt;&gt;INT(E735)),D735&gt;E735),"Перевірте дати",IF(OR('Налаштування'!$C$4&lt;&gt;"Готово",E735&lt;DATE('Налаштування'!$B$4,1,1),D735&gt;DATE('Налаштування'!$B$4,12,31)),"Перевірте рік",IF(OR(AND(C735="Тижневий",E735-D735&lt;&gt;6),AND(C735="Місячний",OR(YEAR(D735)&lt;&gt;'Налаштування'!$B$4,DAY(D735)&lt;&gt;1,E735&lt;&gt;DATE(YEAR(D735),MONTH(D735)+1,0)))),"Перевірте період",IF(COUNTIFS($B$7:$B$806,"="&amp;B735,$C$7:$C$806,C735,$D$7:$D$806,"&lt;="&amp;E735,$E$7:$E$806,"&gt;="&amp;D735)&gt;1,"Періоди перетинаються","Поля заповнені")))))))))))</x:f>
      </x:c>
      <x:c r="L735" s="11"/>
    </x:row>
    <x:row r="736" ht="40" customHeight="1">
      <x:c r="A736" s="11"/>
      <x:c r="B736" s="11"/>
      <x:c r="C736" s="11"/>
      <x:c r="D736" s="23"/>
      <x:c r="E736" s="23"/>
      <x:c r="F736" s="11"/>
      <x:c r="G736" s="11"/>
      <x:c r="H736" s="11"/>
      <x:c r="I736" s="11"/>
      <x:c r="J736" s="11"/>
      <x:c r="K736" s="12" t="str">
        <x:f>IF(COUNTA(A736:J736,L736)=0,"",IF(OR(OR(NOT(ISTEXT(A736)),LEN(TRIM(A736))=0),OR(NOT(ISTEXT(B736)),LEN(TRIM(B736))=0),OR(NOT(ISTEXT(F736)),LEN(TRIM(F736))=0),OR(NOT(ISTEXT(J736)),LEN(TRIM(J736))=0)),"Заповніть код, відділ, підсумок і роль",IF(OR(A736&lt;&gt;TRIM(A736),B736&lt;&gt;TRIM(B736),ISNUMBER(FIND("*",A736)),ISNUMBER(FIND("?",A736)),ISNUMBER(FIND("~",A736)),ISNUMBER(FIND("*",B736)),ISNUMBER(FIND("?",B736)),ISNUMBER(FIND("~",B736))),"Перевірте код і відділ",IF(COUNTIF($A$7:$A$806,"="&amp;A736)&gt;1,"Код повторюється",IF(COUNTIFS('Налаштування'!$I$7:$I$18,"="&amp;B736,'Налаштування'!$J$7:$J$18,"Готово")&lt;&gt;1,"Перевірте відділ",IF(NOT(OR(C736="Тижневий",C736="Місячний")),"Оберіть тип",IF(OR(NOT(ISNUMBER(D736)),NOT(ISNUMBER(E736))),"Вкажіть дати",IF(OR(OR(D736&lt;1,D736&gt;2958465,D736&lt;&gt;INT(D736)),OR(E736&lt;1,E736&gt;2958465,E736&lt;&gt;INT(E736)),D736&gt;E736),"Перевірте дати",IF(OR('Налаштування'!$C$4&lt;&gt;"Готово",E736&lt;DATE('Налаштування'!$B$4,1,1),D736&gt;DATE('Налаштування'!$B$4,12,31)),"Перевірте рік",IF(OR(AND(C736="Тижневий",E736-D736&lt;&gt;6),AND(C736="Місячний",OR(YEAR(D736)&lt;&gt;'Налаштування'!$B$4,DAY(D736)&lt;&gt;1,E736&lt;&gt;DATE(YEAR(D736),MONTH(D736)+1,0)))),"Перевірте період",IF(COUNTIFS($B$7:$B$806,"="&amp;B736,$C$7:$C$806,C736,$D$7:$D$806,"&lt;="&amp;E736,$E$7:$E$806,"&gt;="&amp;D736)&gt;1,"Періоди перетинаються","Поля заповнені")))))))))))</x:f>
      </x:c>
      <x:c r="L736" s="11"/>
    </x:row>
    <x:row r="737" ht="40" customHeight="1">
      <x:c r="A737" s="11"/>
      <x:c r="B737" s="11"/>
      <x:c r="C737" s="11"/>
      <x:c r="D737" s="23"/>
      <x:c r="E737" s="23"/>
      <x:c r="F737" s="11"/>
      <x:c r="G737" s="11"/>
      <x:c r="H737" s="11"/>
      <x:c r="I737" s="11"/>
      <x:c r="J737" s="11"/>
      <x:c r="K737" s="12" t="str">
        <x:f>IF(COUNTA(A737:J737,L737)=0,"",IF(OR(OR(NOT(ISTEXT(A737)),LEN(TRIM(A737))=0),OR(NOT(ISTEXT(B737)),LEN(TRIM(B737))=0),OR(NOT(ISTEXT(F737)),LEN(TRIM(F737))=0),OR(NOT(ISTEXT(J737)),LEN(TRIM(J737))=0)),"Заповніть код, відділ, підсумок і роль",IF(OR(A737&lt;&gt;TRIM(A737),B737&lt;&gt;TRIM(B737),ISNUMBER(FIND("*",A737)),ISNUMBER(FIND("?",A737)),ISNUMBER(FIND("~",A737)),ISNUMBER(FIND("*",B737)),ISNUMBER(FIND("?",B737)),ISNUMBER(FIND("~",B737))),"Перевірте код і відділ",IF(COUNTIF($A$7:$A$806,"="&amp;A737)&gt;1,"Код повторюється",IF(COUNTIFS('Налаштування'!$I$7:$I$18,"="&amp;B737,'Налаштування'!$J$7:$J$18,"Готово")&lt;&gt;1,"Перевірте відділ",IF(NOT(OR(C737="Тижневий",C737="Місячний")),"Оберіть тип",IF(OR(NOT(ISNUMBER(D737)),NOT(ISNUMBER(E737))),"Вкажіть дати",IF(OR(OR(D737&lt;1,D737&gt;2958465,D737&lt;&gt;INT(D737)),OR(E737&lt;1,E737&gt;2958465,E737&lt;&gt;INT(E737)),D737&gt;E737),"Перевірте дати",IF(OR('Налаштування'!$C$4&lt;&gt;"Готово",E737&lt;DATE('Налаштування'!$B$4,1,1),D737&gt;DATE('Налаштування'!$B$4,12,31)),"Перевірте рік",IF(OR(AND(C737="Тижневий",E737-D737&lt;&gt;6),AND(C737="Місячний",OR(YEAR(D737)&lt;&gt;'Налаштування'!$B$4,DAY(D737)&lt;&gt;1,E737&lt;&gt;DATE(YEAR(D737),MONTH(D737)+1,0)))),"Перевірте період",IF(COUNTIFS($B$7:$B$806,"="&amp;B737,$C$7:$C$806,C737,$D$7:$D$806,"&lt;="&amp;E737,$E$7:$E$806,"&gt;="&amp;D737)&gt;1,"Періоди перетинаються","Поля заповнені")))))))))))</x:f>
      </x:c>
      <x:c r="L737" s="11"/>
    </x:row>
    <x:row r="738" ht="40" customHeight="1">
      <x:c r="A738" s="11"/>
      <x:c r="B738" s="11"/>
      <x:c r="C738" s="11"/>
      <x:c r="D738" s="23"/>
      <x:c r="E738" s="23"/>
      <x:c r="F738" s="11"/>
      <x:c r="G738" s="11"/>
      <x:c r="H738" s="11"/>
      <x:c r="I738" s="11"/>
      <x:c r="J738" s="11"/>
      <x:c r="K738" s="12" t="str">
        <x:f>IF(COUNTA(A738:J738,L738)=0,"",IF(OR(OR(NOT(ISTEXT(A738)),LEN(TRIM(A738))=0),OR(NOT(ISTEXT(B738)),LEN(TRIM(B738))=0),OR(NOT(ISTEXT(F738)),LEN(TRIM(F738))=0),OR(NOT(ISTEXT(J738)),LEN(TRIM(J738))=0)),"Заповніть код, відділ, підсумок і роль",IF(OR(A738&lt;&gt;TRIM(A738),B738&lt;&gt;TRIM(B738),ISNUMBER(FIND("*",A738)),ISNUMBER(FIND("?",A738)),ISNUMBER(FIND("~",A738)),ISNUMBER(FIND("*",B738)),ISNUMBER(FIND("?",B738)),ISNUMBER(FIND("~",B738))),"Перевірте код і відділ",IF(COUNTIF($A$7:$A$806,"="&amp;A738)&gt;1,"Код повторюється",IF(COUNTIFS('Налаштування'!$I$7:$I$18,"="&amp;B738,'Налаштування'!$J$7:$J$18,"Готово")&lt;&gt;1,"Перевірте відділ",IF(NOT(OR(C738="Тижневий",C738="Місячний")),"Оберіть тип",IF(OR(NOT(ISNUMBER(D738)),NOT(ISNUMBER(E738))),"Вкажіть дати",IF(OR(OR(D738&lt;1,D738&gt;2958465,D738&lt;&gt;INT(D738)),OR(E738&lt;1,E738&gt;2958465,E738&lt;&gt;INT(E738)),D738&gt;E738),"Перевірте дати",IF(OR('Налаштування'!$C$4&lt;&gt;"Готово",E738&lt;DATE('Налаштування'!$B$4,1,1),D738&gt;DATE('Налаштування'!$B$4,12,31)),"Перевірте рік",IF(OR(AND(C738="Тижневий",E738-D738&lt;&gt;6),AND(C738="Місячний",OR(YEAR(D738)&lt;&gt;'Налаштування'!$B$4,DAY(D738)&lt;&gt;1,E738&lt;&gt;DATE(YEAR(D738),MONTH(D738)+1,0)))),"Перевірте період",IF(COUNTIFS($B$7:$B$806,"="&amp;B738,$C$7:$C$806,C738,$D$7:$D$806,"&lt;="&amp;E738,$E$7:$E$806,"&gt;="&amp;D738)&gt;1,"Періоди перетинаються","Поля заповнені")))))))))))</x:f>
      </x:c>
      <x:c r="L738" s="11"/>
    </x:row>
    <x:row r="739" ht="40" customHeight="1">
      <x:c r="A739" s="11"/>
      <x:c r="B739" s="11"/>
      <x:c r="C739" s="11"/>
      <x:c r="D739" s="23"/>
      <x:c r="E739" s="23"/>
      <x:c r="F739" s="11"/>
      <x:c r="G739" s="11"/>
      <x:c r="H739" s="11"/>
      <x:c r="I739" s="11"/>
      <x:c r="J739" s="11"/>
      <x:c r="K739" s="12" t="str">
        <x:f>IF(COUNTA(A739:J739,L739)=0,"",IF(OR(OR(NOT(ISTEXT(A739)),LEN(TRIM(A739))=0),OR(NOT(ISTEXT(B739)),LEN(TRIM(B739))=0),OR(NOT(ISTEXT(F739)),LEN(TRIM(F739))=0),OR(NOT(ISTEXT(J739)),LEN(TRIM(J739))=0)),"Заповніть код, відділ, підсумок і роль",IF(OR(A739&lt;&gt;TRIM(A739),B739&lt;&gt;TRIM(B739),ISNUMBER(FIND("*",A739)),ISNUMBER(FIND("?",A739)),ISNUMBER(FIND("~",A739)),ISNUMBER(FIND("*",B739)),ISNUMBER(FIND("?",B739)),ISNUMBER(FIND("~",B739))),"Перевірте код і відділ",IF(COUNTIF($A$7:$A$806,"="&amp;A739)&gt;1,"Код повторюється",IF(COUNTIFS('Налаштування'!$I$7:$I$18,"="&amp;B739,'Налаштування'!$J$7:$J$18,"Готово")&lt;&gt;1,"Перевірте відділ",IF(NOT(OR(C739="Тижневий",C739="Місячний")),"Оберіть тип",IF(OR(NOT(ISNUMBER(D739)),NOT(ISNUMBER(E739))),"Вкажіть дати",IF(OR(OR(D739&lt;1,D739&gt;2958465,D739&lt;&gt;INT(D739)),OR(E739&lt;1,E739&gt;2958465,E739&lt;&gt;INT(E739)),D739&gt;E739),"Перевірте дати",IF(OR('Налаштування'!$C$4&lt;&gt;"Готово",E739&lt;DATE('Налаштування'!$B$4,1,1),D739&gt;DATE('Налаштування'!$B$4,12,31)),"Перевірте рік",IF(OR(AND(C739="Тижневий",E739-D739&lt;&gt;6),AND(C739="Місячний",OR(YEAR(D739)&lt;&gt;'Налаштування'!$B$4,DAY(D739)&lt;&gt;1,E739&lt;&gt;DATE(YEAR(D739),MONTH(D739)+1,0)))),"Перевірте період",IF(COUNTIFS($B$7:$B$806,"="&amp;B739,$C$7:$C$806,C739,$D$7:$D$806,"&lt;="&amp;E739,$E$7:$E$806,"&gt;="&amp;D739)&gt;1,"Періоди перетинаються","Поля заповнені")))))))))))</x:f>
      </x:c>
      <x:c r="L739" s="11"/>
    </x:row>
    <x:row r="740" ht="40" customHeight="1">
      <x:c r="A740" s="11"/>
      <x:c r="B740" s="11"/>
      <x:c r="C740" s="11"/>
      <x:c r="D740" s="23"/>
      <x:c r="E740" s="23"/>
      <x:c r="F740" s="11"/>
      <x:c r="G740" s="11"/>
      <x:c r="H740" s="11"/>
      <x:c r="I740" s="11"/>
      <x:c r="J740" s="11"/>
      <x:c r="K740" s="12" t="str">
        <x:f>IF(COUNTA(A740:J740,L740)=0,"",IF(OR(OR(NOT(ISTEXT(A740)),LEN(TRIM(A740))=0),OR(NOT(ISTEXT(B740)),LEN(TRIM(B740))=0),OR(NOT(ISTEXT(F740)),LEN(TRIM(F740))=0),OR(NOT(ISTEXT(J740)),LEN(TRIM(J740))=0)),"Заповніть код, відділ, підсумок і роль",IF(OR(A740&lt;&gt;TRIM(A740),B740&lt;&gt;TRIM(B740),ISNUMBER(FIND("*",A740)),ISNUMBER(FIND("?",A740)),ISNUMBER(FIND("~",A740)),ISNUMBER(FIND("*",B740)),ISNUMBER(FIND("?",B740)),ISNUMBER(FIND("~",B740))),"Перевірте код і відділ",IF(COUNTIF($A$7:$A$806,"="&amp;A740)&gt;1,"Код повторюється",IF(COUNTIFS('Налаштування'!$I$7:$I$18,"="&amp;B740,'Налаштування'!$J$7:$J$18,"Готово")&lt;&gt;1,"Перевірте відділ",IF(NOT(OR(C740="Тижневий",C740="Місячний")),"Оберіть тип",IF(OR(NOT(ISNUMBER(D740)),NOT(ISNUMBER(E740))),"Вкажіть дати",IF(OR(OR(D740&lt;1,D740&gt;2958465,D740&lt;&gt;INT(D740)),OR(E740&lt;1,E740&gt;2958465,E740&lt;&gt;INT(E740)),D740&gt;E740),"Перевірте дати",IF(OR('Налаштування'!$C$4&lt;&gt;"Готово",E740&lt;DATE('Налаштування'!$B$4,1,1),D740&gt;DATE('Налаштування'!$B$4,12,31)),"Перевірте рік",IF(OR(AND(C740="Тижневий",E740-D740&lt;&gt;6),AND(C740="Місячний",OR(YEAR(D740)&lt;&gt;'Налаштування'!$B$4,DAY(D740)&lt;&gt;1,E740&lt;&gt;DATE(YEAR(D740),MONTH(D740)+1,0)))),"Перевірте період",IF(COUNTIFS($B$7:$B$806,"="&amp;B740,$C$7:$C$806,C740,$D$7:$D$806,"&lt;="&amp;E740,$E$7:$E$806,"&gt;="&amp;D740)&gt;1,"Періоди перетинаються","Поля заповнені")))))))))))</x:f>
      </x:c>
      <x:c r="L740" s="11"/>
    </x:row>
    <x:row r="741" ht="40" customHeight="1">
      <x:c r="A741" s="11"/>
      <x:c r="B741" s="11"/>
      <x:c r="C741" s="11"/>
      <x:c r="D741" s="23"/>
      <x:c r="E741" s="23"/>
      <x:c r="F741" s="11"/>
      <x:c r="G741" s="11"/>
      <x:c r="H741" s="11"/>
      <x:c r="I741" s="11"/>
      <x:c r="J741" s="11"/>
      <x:c r="K741" s="12" t="str">
        <x:f>IF(COUNTA(A741:J741,L741)=0,"",IF(OR(OR(NOT(ISTEXT(A741)),LEN(TRIM(A741))=0),OR(NOT(ISTEXT(B741)),LEN(TRIM(B741))=0),OR(NOT(ISTEXT(F741)),LEN(TRIM(F741))=0),OR(NOT(ISTEXT(J741)),LEN(TRIM(J741))=0)),"Заповніть код, відділ, підсумок і роль",IF(OR(A741&lt;&gt;TRIM(A741),B741&lt;&gt;TRIM(B741),ISNUMBER(FIND("*",A741)),ISNUMBER(FIND("?",A741)),ISNUMBER(FIND("~",A741)),ISNUMBER(FIND("*",B741)),ISNUMBER(FIND("?",B741)),ISNUMBER(FIND("~",B741))),"Перевірте код і відділ",IF(COUNTIF($A$7:$A$806,"="&amp;A741)&gt;1,"Код повторюється",IF(COUNTIFS('Налаштування'!$I$7:$I$18,"="&amp;B741,'Налаштування'!$J$7:$J$18,"Готово")&lt;&gt;1,"Перевірте відділ",IF(NOT(OR(C741="Тижневий",C741="Місячний")),"Оберіть тип",IF(OR(NOT(ISNUMBER(D741)),NOT(ISNUMBER(E741))),"Вкажіть дати",IF(OR(OR(D741&lt;1,D741&gt;2958465,D741&lt;&gt;INT(D741)),OR(E741&lt;1,E741&gt;2958465,E741&lt;&gt;INT(E741)),D741&gt;E741),"Перевірте дати",IF(OR('Налаштування'!$C$4&lt;&gt;"Готово",E741&lt;DATE('Налаштування'!$B$4,1,1),D741&gt;DATE('Налаштування'!$B$4,12,31)),"Перевірте рік",IF(OR(AND(C741="Тижневий",E741-D741&lt;&gt;6),AND(C741="Місячний",OR(YEAR(D741)&lt;&gt;'Налаштування'!$B$4,DAY(D741)&lt;&gt;1,E741&lt;&gt;DATE(YEAR(D741),MONTH(D741)+1,0)))),"Перевірте період",IF(COUNTIFS($B$7:$B$806,"="&amp;B741,$C$7:$C$806,C741,$D$7:$D$806,"&lt;="&amp;E741,$E$7:$E$806,"&gt;="&amp;D741)&gt;1,"Періоди перетинаються","Поля заповнені")))))))))))</x:f>
      </x:c>
      <x:c r="L741" s="11"/>
    </x:row>
    <x:row r="742" ht="40" customHeight="1">
      <x:c r="A742" s="11"/>
      <x:c r="B742" s="11"/>
      <x:c r="C742" s="11"/>
      <x:c r="D742" s="23"/>
      <x:c r="E742" s="23"/>
      <x:c r="F742" s="11"/>
      <x:c r="G742" s="11"/>
      <x:c r="H742" s="11"/>
      <x:c r="I742" s="11"/>
      <x:c r="J742" s="11"/>
      <x:c r="K742" s="12" t="str">
        <x:f>IF(COUNTA(A742:J742,L742)=0,"",IF(OR(OR(NOT(ISTEXT(A742)),LEN(TRIM(A742))=0),OR(NOT(ISTEXT(B742)),LEN(TRIM(B742))=0),OR(NOT(ISTEXT(F742)),LEN(TRIM(F742))=0),OR(NOT(ISTEXT(J742)),LEN(TRIM(J742))=0)),"Заповніть код, відділ, підсумок і роль",IF(OR(A742&lt;&gt;TRIM(A742),B742&lt;&gt;TRIM(B742),ISNUMBER(FIND("*",A742)),ISNUMBER(FIND("?",A742)),ISNUMBER(FIND("~",A742)),ISNUMBER(FIND("*",B742)),ISNUMBER(FIND("?",B742)),ISNUMBER(FIND("~",B742))),"Перевірте код і відділ",IF(COUNTIF($A$7:$A$806,"="&amp;A742)&gt;1,"Код повторюється",IF(COUNTIFS('Налаштування'!$I$7:$I$18,"="&amp;B742,'Налаштування'!$J$7:$J$18,"Готово")&lt;&gt;1,"Перевірте відділ",IF(NOT(OR(C742="Тижневий",C742="Місячний")),"Оберіть тип",IF(OR(NOT(ISNUMBER(D742)),NOT(ISNUMBER(E742))),"Вкажіть дати",IF(OR(OR(D742&lt;1,D742&gt;2958465,D742&lt;&gt;INT(D742)),OR(E742&lt;1,E742&gt;2958465,E742&lt;&gt;INT(E742)),D742&gt;E742),"Перевірте дати",IF(OR('Налаштування'!$C$4&lt;&gt;"Готово",E742&lt;DATE('Налаштування'!$B$4,1,1),D742&gt;DATE('Налаштування'!$B$4,12,31)),"Перевірте рік",IF(OR(AND(C742="Тижневий",E742-D742&lt;&gt;6),AND(C742="Місячний",OR(YEAR(D742)&lt;&gt;'Налаштування'!$B$4,DAY(D742)&lt;&gt;1,E742&lt;&gt;DATE(YEAR(D742),MONTH(D742)+1,0)))),"Перевірте період",IF(COUNTIFS($B$7:$B$806,"="&amp;B742,$C$7:$C$806,C742,$D$7:$D$806,"&lt;="&amp;E742,$E$7:$E$806,"&gt;="&amp;D742)&gt;1,"Періоди перетинаються","Поля заповнені")))))))))))</x:f>
      </x:c>
      <x:c r="L742" s="11"/>
    </x:row>
    <x:row r="743" ht="40" customHeight="1">
      <x:c r="A743" s="11"/>
      <x:c r="B743" s="11"/>
      <x:c r="C743" s="11"/>
      <x:c r="D743" s="23"/>
      <x:c r="E743" s="23"/>
      <x:c r="F743" s="11"/>
      <x:c r="G743" s="11"/>
      <x:c r="H743" s="11"/>
      <x:c r="I743" s="11"/>
      <x:c r="J743" s="11"/>
      <x:c r="K743" s="12" t="str">
        <x:f>IF(COUNTA(A743:J743,L743)=0,"",IF(OR(OR(NOT(ISTEXT(A743)),LEN(TRIM(A743))=0),OR(NOT(ISTEXT(B743)),LEN(TRIM(B743))=0),OR(NOT(ISTEXT(F743)),LEN(TRIM(F743))=0),OR(NOT(ISTEXT(J743)),LEN(TRIM(J743))=0)),"Заповніть код, відділ, підсумок і роль",IF(OR(A743&lt;&gt;TRIM(A743),B743&lt;&gt;TRIM(B743),ISNUMBER(FIND("*",A743)),ISNUMBER(FIND("?",A743)),ISNUMBER(FIND("~",A743)),ISNUMBER(FIND("*",B743)),ISNUMBER(FIND("?",B743)),ISNUMBER(FIND("~",B743))),"Перевірте код і відділ",IF(COUNTIF($A$7:$A$806,"="&amp;A743)&gt;1,"Код повторюється",IF(COUNTIFS('Налаштування'!$I$7:$I$18,"="&amp;B743,'Налаштування'!$J$7:$J$18,"Готово")&lt;&gt;1,"Перевірте відділ",IF(NOT(OR(C743="Тижневий",C743="Місячний")),"Оберіть тип",IF(OR(NOT(ISNUMBER(D743)),NOT(ISNUMBER(E743))),"Вкажіть дати",IF(OR(OR(D743&lt;1,D743&gt;2958465,D743&lt;&gt;INT(D743)),OR(E743&lt;1,E743&gt;2958465,E743&lt;&gt;INT(E743)),D743&gt;E743),"Перевірте дати",IF(OR('Налаштування'!$C$4&lt;&gt;"Готово",E743&lt;DATE('Налаштування'!$B$4,1,1),D743&gt;DATE('Налаштування'!$B$4,12,31)),"Перевірте рік",IF(OR(AND(C743="Тижневий",E743-D743&lt;&gt;6),AND(C743="Місячний",OR(YEAR(D743)&lt;&gt;'Налаштування'!$B$4,DAY(D743)&lt;&gt;1,E743&lt;&gt;DATE(YEAR(D743),MONTH(D743)+1,0)))),"Перевірте період",IF(COUNTIFS($B$7:$B$806,"="&amp;B743,$C$7:$C$806,C743,$D$7:$D$806,"&lt;="&amp;E743,$E$7:$E$806,"&gt;="&amp;D743)&gt;1,"Періоди перетинаються","Поля заповнені")))))))))))</x:f>
      </x:c>
      <x:c r="L743" s="11"/>
    </x:row>
    <x:row r="744" ht="40" customHeight="1">
      <x:c r="A744" s="11"/>
      <x:c r="B744" s="11"/>
      <x:c r="C744" s="11"/>
      <x:c r="D744" s="23"/>
      <x:c r="E744" s="23"/>
      <x:c r="F744" s="11"/>
      <x:c r="G744" s="11"/>
      <x:c r="H744" s="11"/>
      <x:c r="I744" s="11"/>
      <x:c r="J744" s="11"/>
      <x:c r="K744" s="12" t="str">
        <x:f>IF(COUNTA(A744:J744,L744)=0,"",IF(OR(OR(NOT(ISTEXT(A744)),LEN(TRIM(A744))=0),OR(NOT(ISTEXT(B744)),LEN(TRIM(B744))=0),OR(NOT(ISTEXT(F744)),LEN(TRIM(F744))=0),OR(NOT(ISTEXT(J744)),LEN(TRIM(J744))=0)),"Заповніть код, відділ, підсумок і роль",IF(OR(A744&lt;&gt;TRIM(A744),B744&lt;&gt;TRIM(B744),ISNUMBER(FIND("*",A744)),ISNUMBER(FIND("?",A744)),ISNUMBER(FIND("~",A744)),ISNUMBER(FIND("*",B744)),ISNUMBER(FIND("?",B744)),ISNUMBER(FIND("~",B744))),"Перевірте код і відділ",IF(COUNTIF($A$7:$A$806,"="&amp;A744)&gt;1,"Код повторюється",IF(COUNTIFS('Налаштування'!$I$7:$I$18,"="&amp;B744,'Налаштування'!$J$7:$J$18,"Готово")&lt;&gt;1,"Перевірте відділ",IF(NOT(OR(C744="Тижневий",C744="Місячний")),"Оберіть тип",IF(OR(NOT(ISNUMBER(D744)),NOT(ISNUMBER(E744))),"Вкажіть дати",IF(OR(OR(D744&lt;1,D744&gt;2958465,D744&lt;&gt;INT(D744)),OR(E744&lt;1,E744&gt;2958465,E744&lt;&gt;INT(E744)),D744&gt;E744),"Перевірте дати",IF(OR('Налаштування'!$C$4&lt;&gt;"Готово",E744&lt;DATE('Налаштування'!$B$4,1,1),D744&gt;DATE('Налаштування'!$B$4,12,31)),"Перевірте рік",IF(OR(AND(C744="Тижневий",E744-D744&lt;&gt;6),AND(C744="Місячний",OR(YEAR(D744)&lt;&gt;'Налаштування'!$B$4,DAY(D744)&lt;&gt;1,E744&lt;&gt;DATE(YEAR(D744),MONTH(D744)+1,0)))),"Перевірте період",IF(COUNTIFS($B$7:$B$806,"="&amp;B744,$C$7:$C$806,C744,$D$7:$D$806,"&lt;="&amp;E744,$E$7:$E$806,"&gt;="&amp;D744)&gt;1,"Періоди перетинаються","Поля заповнені")))))))))))</x:f>
      </x:c>
      <x:c r="L744" s="11"/>
    </x:row>
    <x:row r="745" ht="40" customHeight="1">
      <x:c r="A745" s="11"/>
      <x:c r="B745" s="11"/>
      <x:c r="C745" s="11"/>
      <x:c r="D745" s="23"/>
      <x:c r="E745" s="23"/>
      <x:c r="F745" s="11"/>
      <x:c r="G745" s="11"/>
      <x:c r="H745" s="11"/>
      <x:c r="I745" s="11"/>
      <x:c r="J745" s="11"/>
      <x:c r="K745" s="12" t="str">
        <x:f>IF(COUNTA(A745:J745,L745)=0,"",IF(OR(OR(NOT(ISTEXT(A745)),LEN(TRIM(A745))=0),OR(NOT(ISTEXT(B745)),LEN(TRIM(B745))=0),OR(NOT(ISTEXT(F745)),LEN(TRIM(F745))=0),OR(NOT(ISTEXT(J745)),LEN(TRIM(J745))=0)),"Заповніть код, відділ, підсумок і роль",IF(OR(A745&lt;&gt;TRIM(A745),B745&lt;&gt;TRIM(B745),ISNUMBER(FIND("*",A745)),ISNUMBER(FIND("?",A745)),ISNUMBER(FIND("~",A745)),ISNUMBER(FIND("*",B745)),ISNUMBER(FIND("?",B745)),ISNUMBER(FIND("~",B745))),"Перевірте код і відділ",IF(COUNTIF($A$7:$A$806,"="&amp;A745)&gt;1,"Код повторюється",IF(COUNTIFS('Налаштування'!$I$7:$I$18,"="&amp;B745,'Налаштування'!$J$7:$J$18,"Готово")&lt;&gt;1,"Перевірте відділ",IF(NOT(OR(C745="Тижневий",C745="Місячний")),"Оберіть тип",IF(OR(NOT(ISNUMBER(D745)),NOT(ISNUMBER(E745))),"Вкажіть дати",IF(OR(OR(D745&lt;1,D745&gt;2958465,D745&lt;&gt;INT(D745)),OR(E745&lt;1,E745&gt;2958465,E745&lt;&gt;INT(E745)),D745&gt;E745),"Перевірте дати",IF(OR('Налаштування'!$C$4&lt;&gt;"Готово",E745&lt;DATE('Налаштування'!$B$4,1,1),D745&gt;DATE('Налаштування'!$B$4,12,31)),"Перевірте рік",IF(OR(AND(C745="Тижневий",E745-D745&lt;&gt;6),AND(C745="Місячний",OR(YEAR(D745)&lt;&gt;'Налаштування'!$B$4,DAY(D745)&lt;&gt;1,E745&lt;&gt;DATE(YEAR(D745),MONTH(D745)+1,0)))),"Перевірте період",IF(COUNTIFS($B$7:$B$806,"="&amp;B745,$C$7:$C$806,C745,$D$7:$D$806,"&lt;="&amp;E745,$E$7:$E$806,"&gt;="&amp;D745)&gt;1,"Періоди перетинаються","Поля заповнені")))))))))))</x:f>
      </x:c>
      <x:c r="L745" s="11"/>
    </x:row>
    <x:row r="746" ht="40" customHeight="1">
      <x:c r="A746" s="11"/>
      <x:c r="B746" s="11"/>
      <x:c r="C746" s="11"/>
      <x:c r="D746" s="23"/>
      <x:c r="E746" s="23"/>
      <x:c r="F746" s="11"/>
      <x:c r="G746" s="11"/>
      <x:c r="H746" s="11"/>
      <x:c r="I746" s="11"/>
      <x:c r="J746" s="11"/>
      <x:c r="K746" s="12" t="str">
        <x:f>IF(COUNTA(A746:J746,L746)=0,"",IF(OR(OR(NOT(ISTEXT(A746)),LEN(TRIM(A746))=0),OR(NOT(ISTEXT(B746)),LEN(TRIM(B746))=0),OR(NOT(ISTEXT(F746)),LEN(TRIM(F746))=0),OR(NOT(ISTEXT(J746)),LEN(TRIM(J746))=0)),"Заповніть код, відділ, підсумок і роль",IF(OR(A746&lt;&gt;TRIM(A746),B746&lt;&gt;TRIM(B746),ISNUMBER(FIND("*",A746)),ISNUMBER(FIND("?",A746)),ISNUMBER(FIND("~",A746)),ISNUMBER(FIND("*",B746)),ISNUMBER(FIND("?",B746)),ISNUMBER(FIND("~",B746))),"Перевірте код і відділ",IF(COUNTIF($A$7:$A$806,"="&amp;A746)&gt;1,"Код повторюється",IF(COUNTIFS('Налаштування'!$I$7:$I$18,"="&amp;B746,'Налаштування'!$J$7:$J$18,"Готово")&lt;&gt;1,"Перевірте відділ",IF(NOT(OR(C746="Тижневий",C746="Місячний")),"Оберіть тип",IF(OR(NOT(ISNUMBER(D746)),NOT(ISNUMBER(E746))),"Вкажіть дати",IF(OR(OR(D746&lt;1,D746&gt;2958465,D746&lt;&gt;INT(D746)),OR(E746&lt;1,E746&gt;2958465,E746&lt;&gt;INT(E746)),D746&gt;E746),"Перевірте дати",IF(OR('Налаштування'!$C$4&lt;&gt;"Готово",E746&lt;DATE('Налаштування'!$B$4,1,1),D746&gt;DATE('Налаштування'!$B$4,12,31)),"Перевірте рік",IF(OR(AND(C746="Тижневий",E746-D746&lt;&gt;6),AND(C746="Місячний",OR(YEAR(D746)&lt;&gt;'Налаштування'!$B$4,DAY(D746)&lt;&gt;1,E746&lt;&gt;DATE(YEAR(D746),MONTH(D746)+1,0)))),"Перевірте період",IF(COUNTIFS($B$7:$B$806,"="&amp;B746,$C$7:$C$806,C746,$D$7:$D$806,"&lt;="&amp;E746,$E$7:$E$806,"&gt;="&amp;D746)&gt;1,"Періоди перетинаються","Поля заповнені")))))))))))</x:f>
      </x:c>
      <x:c r="L746" s="11"/>
    </x:row>
    <x:row r="747" ht="40" customHeight="1">
      <x:c r="A747" s="11"/>
      <x:c r="B747" s="11"/>
      <x:c r="C747" s="11"/>
      <x:c r="D747" s="23"/>
      <x:c r="E747" s="23"/>
      <x:c r="F747" s="11"/>
      <x:c r="G747" s="11"/>
      <x:c r="H747" s="11"/>
      <x:c r="I747" s="11"/>
      <x:c r="J747" s="11"/>
      <x:c r="K747" s="12" t="str">
        <x:f>IF(COUNTA(A747:J747,L747)=0,"",IF(OR(OR(NOT(ISTEXT(A747)),LEN(TRIM(A747))=0),OR(NOT(ISTEXT(B747)),LEN(TRIM(B747))=0),OR(NOT(ISTEXT(F747)),LEN(TRIM(F747))=0),OR(NOT(ISTEXT(J747)),LEN(TRIM(J747))=0)),"Заповніть код, відділ, підсумок і роль",IF(OR(A747&lt;&gt;TRIM(A747),B747&lt;&gt;TRIM(B747),ISNUMBER(FIND("*",A747)),ISNUMBER(FIND("?",A747)),ISNUMBER(FIND("~",A747)),ISNUMBER(FIND("*",B747)),ISNUMBER(FIND("?",B747)),ISNUMBER(FIND("~",B747))),"Перевірте код і відділ",IF(COUNTIF($A$7:$A$806,"="&amp;A747)&gt;1,"Код повторюється",IF(COUNTIFS('Налаштування'!$I$7:$I$18,"="&amp;B747,'Налаштування'!$J$7:$J$18,"Готово")&lt;&gt;1,"Перевірте відділ",IF(NOT(OR(C747="Тижневий",C747="Місячний")),"Оберіть тип",IF(OR(NOT(ISNUMBER(D747)),NOT(ISNUMBER(E747))),"Вкажіть дати",IF(OR(OR(D747&lt;1,D747&gt;2958465,D747&lt;&gt;INT(D747)),OR(E747&lt;1,E747&gt;2958465,E747&lt;&gt;INT(E747)),D747&gt;E747),"Перевірте дати",IF(OR('Налаштування'!$C$4&lt;&gt;"Готово",E747&lt;DATE('Налаштування'!$B$4,1,1),D747&gt;DATE('Налаштування'!$B$4,12,31)),"Перевірте рік",IF(OR(AND(C747="Тижневий",E747-D747&lt;&gt;6),AND(C747="Місячний",OR(YEAR(D747)&lt;&gt;'Налаштування'!$B$4,DAY(D747)&lt;&gt;1,E747&lt;&gt;DATE(YEAR(D747),MONTH(D747)+1,0)))),"Перевірте період",IF(COUNTIFS($B$7:$B$806,"="&amp;B747,$C$7:$C$806,C747,$D$7:$D$806,"&lt;="&amp;E747,$E$7:$E$806,"&gt;="&amp;D747)&gt;1,"Періоди перетинаються","Поля заповнені")))))))))))</x:f>
      </x:c>
      <x:c r="L747" s="11"/>
    </x:row>
    <x:row r="748" ht="40" customHeight="1">
      <x:c r="A748" s="11"/>
      <x:c r="B748" s="11"/>
      <x:c r="C748" s="11"/>
      <x:c r="D748" s="23"/>
      <x:c r="E748" s="23"/>
      <x:c r="F748" s="11"/>
      <x:c r="G748" s="11"/>
      <x:c r="H748" s="11"/>
      <x:c r="I748" s="11"/>
      <x:c r="J748" s="11"/>
      <x:c r="K748" s="12" t="str">
        <x:f>IF(COUNTA(A748:J748,L748)=0,"",IF(OR(OR(NOT(ISTEXT(A748)),LEN(TRIM(A748))=0),OR(NOT(ISTEXT(B748)),LEN(TRIM(B748))=0),OR(NOT(ISTEXT(F748)),LEN(TRIM(F748))=0),OR(NOT(ISTEXT(J748)),LEN(TRIM(J748))=0)),"Заповніть код, відділ, підсумок і роль",IF(OR(A748&lt;&gt;TRIM(A748),B748&lt;&gt;TRIM(B748),ISNUMBER(FIND("*",A748)),ISNUMBER(FIND("?",A748)),ISNUMBER(FIND("~",A748)),ISNUMBER(FIND("*",B748)),ISNUMBER(FIND("?",B748)),ISNUMBER(FIND("~",B748))),"Перевірте код і відділ",IF(COUNTIF($A$7:$A$806,"="&amp;A748)&gt;1,"Код повторюється",IF(COUNTIFS('Налаштування'!$I$7:$I$18,"="&amp;B748,'Налаштування'!$J$7:$J$18,"Готово")&lt;&gt;1,"Перевірте відділ",IF(NOT(OR(C748="Тижневий",C748="Місячний")),"Оберіть тип",IF(OR(NOT(ISNUMBER(D748)),NOT(ISNUMBER(E748))),"Вкажіть дати",IF(OR(OR(D748&lt;1,D748&gt;2958465,D748&lt;&gt;INT(D748)),OR(E748&lt;1,E748&gt;2958465,E748&lt;&gt;INT(E748)),D748&gt;E748),"Перевірте дати",IF(OR('Налаштування'!$C$4&lt;&gt;"Готово",E748&lt;DATE('Налаштування'!$B$4,1,1),D748&gt;DATE('Налаштування'!$B$4,12,31)),"Перевірте рік",IF(OR(AND(C748="Тижневий",E748-D748&lt;&gt;6),AND(C748="Місячний",OR(YEAR(D748)&lt;&gt;'Налаштування'!$B$4,DAY(D748)&lt;&gt;1,E748&lt;&gt;DATE(YEAR(D748),MONTH(D748)+1,0)))),"Перевірте період",IF(COUNTIFS($B$7:$B$806,"="&amp;B748,$C$7:$C$806,C748,$D$7:$D$806,"&lt;="&amp;E748,$E$7:$E$806,"&gt;="&amp;D748)&gt;1,"Періоди перетинаються","Поля заповнені")))))))))))</x:f>
      </x:c>
      <x:c r="L748" s="11"/>
    </x:row>
    <x:row r="749" ht="40" customHeight="1">
      <x:c r="A749" s="11"/>
      <x:c r="B749" s="11"/>
      <x:c r="C749" s="11"/>
      <x:c r="D749" s="23"/>
      <x:c r="E749" s="23"/>
      <x:c r="F749" s="11"/>
      <x:c r="G749" s="11"/>
      <x:c r="H749" s="11"/>
      <x:c r="I749" s="11"/>
      <x:c r="J749" s="11"/>
      <x:c r="K749" s="12" t="str">
        <x:f>IF(COUNTA(A749:J749,L749)=0,"",IF(OR(OR(NOT(ISTEXT(A749)),LEN(TRIM(A749))=0),OR(NOT(ISTEXT(B749)),LEN(TRIM(B749))=0),OR(NOT(ISTEXT(F749)),LEN(TRIM(F749))=0),OR(NOT(ISTEXT(J749)),LEN(TRIM(J749))=0)),"Заповніть код, відділ, підсумок і роль",IF(OR(A749&lt;&gt;TRIM(A749),B749&lt;&gt;TRIM(B749),ISNUMBER(FIND("*",A749)),ISNUMBER(FIND("?",A749)),ISNUMBER(FIND("~",A749)),ISNUMBER(FIND("*",B749)),ISNUMBER(FIND("?",B749)),ISNUMBER(FIND("~",B749))),"Перевірте код і відділ",IF(COUNTIF($A$7:$A$806,"="&amp;A749)&gt;1,"Код повторюється",IF(COUNTIFS('Налаштування'!$I$7:$I$18,"="&amp;B749,'Налаштування'!$J$7:$J$18,"Готово")&lt;&gt;1,"Перевірте відділ",IF(NOT(OR(C749="Тижневий",C749="Місячний")),"Оберіть тип",IF(OR(NOT(ISNUMBER(D749)),NOT(ISNUMBER(E749))),"Вкажіть дати",IF(OR(OR(D749&lt;1,D749&gt;2958465,D749&lt;&gt;INT(D749)),OR(E749&lt;1,E749&gt;2958465,E749&lt;&gt;INT(E749)),D749&gt;E749),"Перевірте дати",IF(OR('Налаштування'!$C$4&lt;&gt;"Готово",E749&lt;DATE('Налаштування'!$B$4,1,1),D749&gt;DATE('Налаштування'!$B$4,12,31)),"Перевірте рік",IF(OR(AND(C749="Тижневий",E749-D749&lt;&gt;6),AND(C749="Місячний",OR(YEAR(D749)&lt;&gt;'Налаштування'!$B$4,DAY(D749)&lt;&gt;1,E749&lt;&gt;DATE(YEAR(D749),MONTH(D749)+1,0)))),"Перевірте період",IF(COUNTIFS($B$7:$B$806,"="&amp;B749,$C$7:$C$806,C749,$D$7:$D$806,"&lt;="&amp;E749,$E$7:$E$806,"&gt;="&amp;D749)&gt;1,"Періоди перетинаються","Поля заповнені")))))))))))</x:f>
      </x:c>
      <x:c r="L749" s="11"/>
    </x:row>
    <x:row r="750" ht="40" customHeight="1">
      <x:c r="A750" s="11"/>
      <x:c r="B750" s="11"/>
      <x:c r="C750" s="11"/>
      <x:c r="D750" s="23"/>
      <x:c r="E750" s="23"/>
      <x:c r="F750" s="11"/>
      <x:c r="G750" s="11"/>
      <x:c r="H750" s="11"/>
      <x:c r="I750" s="11"/>
      <x:c r="J750" s="11"/>
      <x:c r="K750" s="12" t="str">
        <x:f>IF(COUNTA(A750:J750,L750)=0,"",IF(OR(OR(NOT(ISTEXT(A750)),LEN(TRIM(A750))=0),OR(NOT(ISTEXT(B750)),LEN(TRIM(B750))=0),OR(NOT(ISTEXT(F750)),LEN(TRIM(F750))=0),OR(NOT(ISTEXT(J750)),LEN(TRIM(J750))=0)),"Заповніть код, відділ, підсумок і роль",IF(OR(A750&lt;&gt;TRIM(A750),B750&lt;&gt;TRIM(B750),ISNUMBER(FIND("*",A750)),ISNUMBER(FIND("?",A750)),ISNUMBER(FIND("~",A750)),ISNUMBER(FIND("*",B750)),ISNUMBER(FIND("?",B750)),ISNUMBER(FIND("~",B750))),"Перевірте код і відділ",IF(COUNTIF($A$7:$A$806,"="&amp;A750)&gt;1,"Код повторюється",IF(COUNTIFS('Налаштування'!$I$7:$I$18,"="&amp;B750,'Налаштування'!$J$7:$J$18,"Готово")&lt;&gt;1,"Перевірте відділ",IF(NOT(OR(C750="Тижневий",C750="Місячний")),"Оберіть тип",IF(OR(NOT(ISNUMBER(D750)),NOT(ISNUMBER(E750))),"Вкажіть дати",IF(OR(OR(D750&lt;1,D750&gt;2958465,D750&lt;&gt;INT(D750)),OR(E750&lt;1,E750&gt;2958465,E750&lt;&gt;INT(E750)),D750&gt;E750),"Перевірте дати",IF(OR('Налаштування'!$C$4&lt;&gt;"Готово",E750&lt;DATE('Налаштування'!$B$4,1,1),D750&gt;DATE('Налаштування'!$B$4,12,31)),"Перевірте рік",IF(OR(AND(C750="Тижневий",E750-D750&lt;&gt;6),AND(C750="Місячний",OR(YEAR(D750)&lt;&gt;'Налаштування'!$B$4,DAY(D750)&lt;&gt;1,E750&lt;&gt;DATE(YEAR(D750),MONTH(D750)+1,0)))),"Перевірте період",IF(COUNTIFS($B$7:$B$806,"="&amp;B750,$C$7:$C$806,C750,$D$7:$D$806,"&lt;="&amp;E750,$E$7:$E$806,"&gt;="&amp;D750)&gt;1,"Періоди перетинаються","Поля заповнені")))))))))))</x:f>
      </x:c>
      <x:c r="L750" s="11"/>
    </x:row>
    <x:row r="751" ht="40" customHeight="1">
      <x:c r="A751" s="11"/>
      <x:c r="B751" s="11"/>
      <x:c r="C751" s="11"/>
      <x:c r="D751" s="23"/>
      <x:c r="E751" s="23"/>
      <x:c r="F751" s="11"/>
      <x:c r="G751" s="11"/>
      <x:c r="H751" s="11"/>
      <x:c r="I751" s="11"/>
      <x:c r="J751" s="11"/>
      <x:c r="K751" s="12" t="str">
        <x:f>IF(COUNTA(A751:J751,L751)=0,"",IF(OR(OR(NOT(ISTEXT(A751)),LEN(TRIM(A751))=0),OR(NOT(ISTEXT(B751)),LEN(TRIM(B751))=0),OR(NOT(ISTEXT(F751)),LEN(TRIM(F751))=0),OR(NOT(ISTEXT(J751)),LEN(TRIM(J751))=0)),"Заповніть код, відділ, підсумок і роль",IF(OR(A751&lt;&gt;TRIM(A751),B751&lt;&gt;TRIM(B751),ISNUMBER(FIND("*",A751)),ISNUMBER(FIND("?",A751)),ISNUMBER(FIND("~",A751)),ISNUMBER(FIND("*",B751)),ISNUMBER(FIND("?",B751)),ISNUMBER(FIND("~",B751))),"Перевірте код і відділ",IF(COUNTIF($A$7:$A$806,"="&amp;A751)&gt;1,"Код повторюється",IF(COUNTIFS('Налаштування'!$I$7:$I$18,"="&amp;B751,'Налаштування'!$J$7:$J$18,"Готово")&lt;&gt;1,"Перевірте відділ",IF(NOT(OR(C751="Тижневий",C751="Місячний")),"Оберіть тип",IF(OR(NOT(ISNUMBER(D751)),NOT(ISNUMBER(E751))),"Вкажіть дати",IF(OR(OR(D751&lt;1,D751&gt;2958465,D751&lt;&gt;INT(D751)),OR(E751&lt;1,E751&gt;2958465,E751&lt;&gt;INT(E751)),D751&gt;E751),"Перевірте дати",IF(OR('Налаштування'!$C$4&lt;&gt;"Готово",E751&lt;DATE('Налаштування'!$B$4,1,1),D751&gt;DATE('Налаштування'!$B$4,12,31)),"Перевірте рік",IF(OR(AND(C751="Тижневий",E751-D751&lt;&gt;6),AND(C751="Місячний",OR(YEAR(D751)&lt;&gt;'Налаштування'!$B$4,DAY(D751)&lt;&gt;1,E751&lt;&gt;DATE(YEAR(D751),MONTH(D751)+1,0)))),"Перевірте період",IF(COUNTIFS($B$7:$B$806,"="&amp;B751,$C$7:$C$806,C751,$D$7:$D$806,"&lt;="&amp;E751,$E$7:$E$806,"&gt;="&amp;D751)&gt;1,"Періоди перетинаються","Поля заповнені")))))))))))</x:f>
      </x:c>
      <x:c r="L751" s="11"/>
    </x:row>
    <x:row r="752" ht="40" customHeight="1">
      <x:c r="A752" s="11"/>
      <x:c r="B752" s="11"/>
      <x:c r="C752" s="11"/>
      <x:c r="D752" s="23"/>
      <x:c r="E752" s="23"/>
      <x:c r="F752" s="11"/>
      <x:c r="G752" s="11"/>
      <x:c r="H752" s="11"/>
      <x:c r="I752" s="11"/>
      <x:c r="J752" s="11"/>
      <x:c r="K752" s="12" t="str">
        <x:f>IF(COUNTA(A752:J752,L752)=0,"",IF(OR(OR(NOT(ISTEXT(A752)),LEN(TRIM(A752))=0),OR(NOT(ISTEXT(B752)),LEN(TRIM(B752))=0),OR(NOT(ISTEXT(F752)),LEN(TRIM(F752))=0),OR(NOT(ISTEXT(J752)),LEN(TRIM(J752))=0)),"Заповніть код, відділ, підсумок і роль",IF(OR(A752&lt;&gt;TRIM(A752),B752&lt;&gt;TRIM(B752),ISNUMBER(FIND("*",A752)),ISNUMBER(FIND("?",A752)),ISNUMBER(FIND("~",A752)),ISNUMBER(FIND("*",B752)),ISNUMBER(FIND("?",B752)),ISNUMBER(FIND("~",B752))),"Перевірте код і відділ",IF(COUNTIF($A$7:$A$806,"="&amp;A752)&gt;1,"Код повторюється",IF(COUNTIFS('Налаштування'!$I$7:$I$18,"="&amp;B752,'Налаштування'!$J$7:$J$18,"Готово")&lt;&gt;1,"Перевірте відділ",IF(NOT(OR(C752="Тижневий",C752="Місячний")),"Оберіть тип",IF(OR(NOT(ISNUMBER(D752)),NOT(ISNUMBER(E752))),"Вкажіть дати",IF(OR(OR(D752&lt;1,D752&gt;2958465,D752&lt;&gt;INT(D752)),OR(E752&lt;1,E752&gt;2958465,E752&lt;&gt;INT(E752)),D752&gt;E752),"Перевірте дати",IF(OR('Налаштування'!$C$4&lt;&gt;"Готово",E752&lt;DATE('Налаштування'!$B$4,1,1),D752&gt;DATE('Налаштування'!$B$4,12,31)),"Перевірте рік",IF(OR(AND(C752="Тижневий",E752-D752&lt;&gt;6),AND(C752="Місячний",OR(YEAR(D752)&lt;&gt;'Налаштування'!$B$4,DAY(D752)&lt;&gt;1,E752&lt;&gt;DATE(YEAR(D752),MONTH(D752)+1,0)))),"Перевірте період",IF(COUNTIFS($B$7:$B$806,"="&amp;B752,$C$7:$C$806,C752,$D$7:$D$806,"&lt;="&amp;E752,$E$7:$E$806,"&gt;="&amp;D752)&gt;1,"Періоди перетинаються","Поля заповнені")))))))))))</x:f>
      </x:c>
      <x:c r="L752" s="11"/>
    </x:row>
    <x:row r="753" ht="40" customHeight="1">
      <x:c r="A753" s="11"/>
      <x:c r="B753" s="11"/>
      <x:c r="C753" s="11"/>
      <x:c r="D753" s="23"/>
      <x:c r="E753" s="23"/>
      <x:c r="F753" s="11"/>
      <x:c r="G753" s="11"/>
      <x:c r="H753" s="11"/>
      <x:c r="I753" s="11"/>
      <x:c r="J753" s="11"/>
      <x:c r="K753" s="12" t="str">
        <x:f>IF(COUNTA(A753:J753,L753)=0,"",IF(OR(OR(NOT(ISTEXT(A753)),LEN(TRIM(A753))=0),OR(NOT(ISTEXT(B753)),LEN(TRIM(B753))=0),OR(NOT(ISTEXT(F753)),LEN(TRIM(F753))=0),OR(NOT(ISTEXT(J753)),LEN(TRIM(J753))=0)),"Заповніть код, відділ, підсумок і роль",IF(OR(A753&lt;&gt;TRIM(A753),B753&lt;&gt;TRIM(B753),ISNUMBER(FIND("*",A753)),ISNUMBER(FIND("?",A753)),ISNUMBER(FIND("~",A753)),ISNUMBER(FIND("*",B753)),ISNUMBER(FIND("?",B753)),ISNUMBER(FIND("~",B753))),"Перевірте код і відділ",IF(COUNTIF($A$7:$A$806,"="&amp;A753)&gt;1,"Код повторюється",IF(COUNTIFS('Налаштування'!$I$7:$I$18,"="&amp;B753,'Налаштування'!$J$7:$J$18,"Готово")&lt;&gt;1,"Перевірте відділ",IF(NOT(OR(C753="Тижневий",C753="Місячний")),"Оберіть тип",IF(OR(NOT(ISNUMBER(D753)),NOT(ISNUMBER(E753))),"Вкажіть дати",IF(OR(OR(D753&lt;1,D753&gt;2958465,D753&lt;&gt;INT(D753)),OR(E753&lt;1,E753&gt;2958465,E753&lt;&gt;INT(E753)),D753&gt;E753),"Перевірте дати",IF(OR('Налаштування'!$C$4&lt;&gt;"Готово",E753&lt;DATE('Налаштування'!$B$4,1,1),D753&gt;DATE('Налаштування'!$B$4,12,31)),"Перевірте рік",IF(OR(AND(C753="Тижневий",E753-D753&lt;&gt;6),AND(C753="Місячний",OR(YEAR(D753)&lt;&gt;'Налаштування'!$B$4,DAY(D753)&lt;&gt;1,E753&lt;&gt;DATE(YEAR(D753),MONTH(D753)+1,0)))),"Перевірте період",IF(COUNTIFS($B$7:$B$806,"="&amp;B753,$C$7:$C$806,C753,$D$7:$D$806,"&lt;="&amp;E753,$E$7:$E$806,"&gt;="&amp;D753)&gt;1,"Періоди перетинаються","Поля заповнені")))))))))))</x:f>
      </x:c>
      <x:c r="L753" s="11"/>
    </x:row>
    <x:row r="754" ht="40" customHeight="1">
      <x:c r="A754" s="11"/>
      <x:c r="B754" s="11"/>
      <x:c r="C754" s="11"/>
      <x:c r="D754" s="23"/>
      <x:c r="E754" s="23"/>
      <x:c r="F754" s="11"/>
      <x:c r="G754" s="11"/>
      <x:c r="H754" s="11"/>
      <x:c r="I754" s="11"/>
      <x:c r="J754" s="11"/>
      <x:c r="K754" s="12" t="str">
        <x:f>IF(COUNTA(A754:J754,L754)=0,"",IF(OR(OR(NOT(ISTEXT(A754)),LEN(TRIM(A754))=0),OR(NOT(ISTEXT(B754)),LEN(TRIM(B754))=0),OR(NOT(ISTEXT(F754)),LEN(TRIM(F754))=0),OR(NOT(ISTEXT(J754)),LEN(TRIM(J754))=0)),"Заповніть код, відділ, підсумок і роль",IF(OR(A754&lt;&gt;TRIM(A754),B754&lt;&gt;TRIM(B754),ISNUMBER(FIND("*",A754)),ISNUMBER(FIND("?",A754)),ISNUMBER(FIND("~",A754)),ISNUMBER(FIND("*",B754)),ISNUMBER(FIND("?",B754)),ISNUMBER(FIND("~",B754))),"Перевірте код і відділ",IF(COUNTIF($A$7:$A$806,"="&amp;A754)&gt;1,"Код повторюється",IF(COUNTIFS('Налаштування'!$I$7:$I$18,"="&amp;B754,'Налаштування'!$J$7:$J$18,"Готово")&lt;&gt;1,"Перевірте відділ",IF(NOT(OR(C754="Тижневий",C754="Місячний")),"Оберіть тип",IF(OR(NOT(ISNUMBER(D754)),NOT(ISNUMBER(E754))),"Вкажіть дати",IF(OR(OR(D754&lt;1,D754&gt;2958465,D754&lt;&gt;INT(D754)),OR(E754&lt;1,E754&gt;2958465,E754&lt;&gt;INT(E754)),D754&gt;E754),"Перевірте дати",IF(OR('Налаштування'!$C$4&lt;&gt;"Готово",E754&lt;DATE('Налаштування'!$B$4,1,1),D754&gt;DATE('Налаштування'!$B$4,12,31)),"Перевірте рік",IF(OR(AND(C754="Тижневий",E754-D754&lt;&gt;6),AND(C754="Місячний",OR(YEAR(D754)&lt;&gt;'Налаштування'!$B$4,DAY(D754)&lt;&gt;1,E754&lt;&gt;DATE(YEAR(D754),MONTH(D754)+1,0)))),"Перевірте період",IF(COUNTIFS($B$7:$B$806,"="&amp;B754,$C$7:$C$806,C754,$D$7:$D$806,"&lt;="&amp;E754,$E$7:$E$806,"&gt;="&amp;D754)&gt;1,"Періоди перетинаються","Поля заповнені")))))))))))</x:f>
      </x:c>
      <x:c r="L754" s="11"/>
    </x:row>
    <x:row r="755" ht="40" customHeight="1">
      <x:c r="A755" s="11"/>
      <x:c r="B755" s="11"/>
      <x:c r="C755" s="11"/>
      <x:c r="D755" s="23"/>
      <x:c r="E755" s="23"/>
      <x:c r="F755" s="11"/>
      <x:c r="G755" s="11"/>
      <x:c r="H755" s="11"/>
      <x:c r="I755" s="11"/>
      <x:c r="J755" s="11"/>
      <x:c r="K755" s="12" t="str">
        <x:f>IF(COUNTA(A755:J755,L755)=0,"",IF(OR(OR(NOT(ISTEXT(A755)),LEN(TRIM(A755))=0),OR(NOT(ISTEXT(B755)),LEN(TRIM(B755))=0),OR(NOT(ISTEXT(F755)),LEN(TRIM(F755))=0),OR(NOT(ISTEXT(J755)),LEN(TRIM(J755))=0)),"Заповніть код, відділ, підсумок і роль",IF(OR(A755&lt;&gt;TRIM(A755),B755&lt;&gt;TRIM(B755),ISNUMBER(FIND("*",A755)),ISNUMBER(FIND("?",A755)),ISNUMBER(FIND("~",A755)),ISNUMBER(FIND("*",B755)),ISNUMBER(FIND("?",B755)),ISNUMBER(FIND("~",B755))),"Перевірте код і відділ",IF(COUNTIF($A$7:$A$806,"="&amp;A755)&gt;1,"Код повторюється",IF(COUNTIFS('Налаштування'!$I$7:$I$18,"="&amp;B755,'Налаштування'!$J$7:$J$18,"Готово")&lt;&gt;1,"Перевірте відділ",IF(NOT(OR(C755="Тижневий",C755="Місячний")),"Оберіть тип",IF(OR(NOT(ISNUMBER(D755)),NOT(ISNUMBER(E755))),"Вкажіть дати",IF(OR(OR(D755&lt;1,D755&gt;2958465,D755&lt;&gt;INT(D755)),OR(E755&lt;1,E755&gt;2958465,E755&lt;&gt;INT(E755)),D755&gt;E755),"Перевірте дати",IF(OR('Налаштування'!$C$4&lt;&gt;"Готово",E755&lt;DATE('Налаштування'!$B$4,1,1),D755&gt;DATE('Налаштування'!$B$4,12,31)),"Перевірте рік",IF(OR(AND(C755="Тижневий",E755-D755&lt;&gt;6),AND(C755="Місячний",OR(YEAR(D755)&lt;&gt;'Налаштування'!$B$4,DAY(D755)&lt;&gt;1,E755&lt;&gt;DATE(YEAR(D755),MONTH(D755)+1,0)))),"Перевірте період",IF(COUNTIFS($B$7:$B$806,"="&amp;B755,$C$7:$C$806,C755,$D$7:$D$806,"&lt;="&amp;E755,$E$7:$E$806,"&gt;="&amp;D755)&gt;1,"Періоди перетинаються","Поля заповнені")))))))))))</x:f>
      </x:c>
      <x:c r="L755" s="11"/>
    </x:row>
    <x:row r="756" ht="40" customHeight="1">
      <x:c r="A756" s="11"/>
      <x:c r="B756" s="11"/>
      <x:c r="C756" s="11"/>
      <x:c r="D756" s="23"/>
      <x:c r="E756" s="23"/>
      <x:c r="F756" s="11"/>
      <x:c r="G756" s="11"/>
      <x:c r="H756" s="11"/>
      <x:c r="I756" s="11"/>
      <x:c r="J756" s="11"/>
      <x:c r="K756" s="12" t="str">
        <x:f>IF(COUNTA(A756:J756,L756)=0,"",IF(OR(OR(NOT(ISTEXT(A756)),LEN(TRIM(A756))=0),OR(NOT(ISTEXT(B756)),LEN(TRIM(B756))=0),OR(NOT(ISTEXT(F756)),LEN(TRIM(F756))=0),OR(NOT(ISTEXT(J756)),LEN(TRIM(J756))=0)),"Заповніть код, відділ, підсумок і роль",IF(OR(A756&lt;&gt;TRIM(A756),B756&lt;&gt;TRIM(B756),ISNUMBER(FIND("*",A756)),ISNUMBER(FIND("?",A756)),ISNUMBER(FIND("~",A756)),ISNUMBER(FIND("*",B756)),ISNUMBER(FIND("?",B756)),ISNUMBER(FIND("~",B756))),"Перевірте код і відділ",IF(COUNTIF($A$7:$A$806,"="&amp;A756)&gt;1,"Код повторюється",IF(COUNTIFS('Налаштування'!$I$7:$I$18,"="&amp;B756,'Налаштування'!$J$7:$J$18,"Готово")&lt;&gt;1,"Перевірте відділ",IF(NOT(OR(C756="Тижневий",C756="Місячний")),"Оберіть тип",IF(OR(NOT(ISNUMBER(D756)),NOT(ISNUMBER(E756))),"Вкажіть дати",IF(OR(OR(D756&lt;1,D756&gt;2958465,D756&lt;&gt;INT(D756)),OR(E756&lt;1,E756&gt;2958465,E756&lt;&gt;INT(E756)),D756&gt;E756),"Перевірте дати",IF(OR('Налаштування'!$C$4&lt;&gt;"Готово",E756&lt;DATE('Налаштування'!$B$4,1,1),D756&gt;DATE('Налаштування'!$B$4,12,31)),"Перевірте рік",IF(OR(AND(C756="Тижневий",E756-D756&lt;&gt;6),AND(C756="Місячний",OR(YEAR(D756)&lt;&gt;'Налаштування'!$B$4,DAY(D756)&lt;&gt;1,E756&lt;&gt;DATE(YEAR(D756),MONTH(D756)+1,0)))),"Перевірте період",IF(COUNTIFS($B$7:$B$806,"="&amp;B756,$C$7:$C$806,C756,$D$7:$D$806,"&lt;="&amp;E756,$E$7:$E$806,"&gt;="&amp;D756)&gt;1,"Періоди перетинаються","Поля заповнені")))))))))))</x:f>
      </x:c>
      <x:c r="L756" s="11"/>
    </x:row>
    <x:row r="757" ht="40" customHeight="1">
      <x:c r="A757" s="11"/>
      <x:c r="B757" s="11"/>
      <x:c r="C757" s="11"/>
      <x:c r="D757" s="23"/>
      <x:c r="E757" s="23"/>
      <x:c r="F757" s="11"/>
      <x:c r="G757" s="11"/>
      <x:c r="H757" s="11"/>
      <x:c r="I757" s="11"/>
      <x:c r="J757" s="11"/>
      <x:c r="K757" s="12" t="str">
        <x:f>IF(COUNTA(A757:J757,L757)=0,"",IF(OR(OR(NOT(ISTEXT(A757)),LEN(TRIM(A757))=0),OR(NOT(ISTEXT(B757)),LEN(TRIM(B757))=0),OR(NOT(ISTEXT(F757)),LEN(TRIM(F757))=0),OR(NOT(ISTEXT(J757)),LEN(TRIM(J757))=0)),"Заповніть код, відділ, підсумок і роль",IF(OR(A757&lt;&gt;TRIM(A757),B757&lt;&gt;TRIM(B757),ISNUMBER(FIND("*",A757)),ISNUMBER(FIND("?",A757)),ISNUMBER(FIND("~",A757)),ISNUMBER(FIND("*",B757)),ISNUMBER(FIND("?",B757)),ISNUMBER(FIND("~",B757))),"Перевірте код і відділ",IF(COUNTIF($A$7:$A$806,"="&amp;A757)&gt;1,"Код повторюється",IF(COUNTIFS('Налаштування'!$I$7:$I$18,"="&amp;B757,'Налаштування'!$J$7:$J$18,"Готово")&lt;&gt;1,"Перевірте відділ",IF(NOT(OR(C757="Тижневий",C757="Місячний")),"Оберіть тип",IF(OR(NOT(ISNUMBER(D757)),NOT(ISNUMBER(E757))),"Вкажіть дати",IF(OR(OR(D757&lt;1,D757&gt;2958465,D757&lt;&gt;INT(D757)),OR(E757&lt;1,E757&gt;2958465,E757&lt;&gt;INT(E757)),D757&gt;E757),"Перевірте дати",IF(OR('Налаштування'!$C$4&lt;&gt;"Готово",E757&lt;DATE('Налаштування'!$B$4,1,1),D757&gt;DATE('Налаштування'!$B$4,12,31)),"Перевірте рік",IF(OR(AND(C757="Тижневий",E757-D757&lt;&gt;6),AND(C757="Місячний",OR(YEAR(D757)&lt;&gt;'Налаштування'!$B$4,DAY(D757)&lt;&gt;1,E757&lt;&gt;DATE(YEAR(D757),MONTH(D757)+1,0)))),"Перевірте період",IF(COUNTIFS($B$7:$B$806,"="&amp;B757,$C$7:$C$806,C757,$D$7:$D$806,"&lt;="&amp;E757,$E$7:$E$806,"&gt;="&amp;D757)&gt;1,"Періоди перетинаються","Поля заповнені")))))))))))</x:f>
      </x:c>
      <x:c r="L757" s="11"/>
    </x:row>
    <x:row r="758" ht="40" customHeight="1">
      <x:c r="A758" s="11"/>
      <x:c r="B758" s="11"/>
      <x:c r="C758" s="11"/>
      <x:c r="D758" s="23"/>
      <x:c r="E758" s="23"/>
      <x:c r="F758" s="11"/>
      <x:c r="G758" s="11"/>
      <x:c r="H758" s="11"/>
      <x:c r="I758" s="11"/>
      <x:c r="J758" s="11"/>
      <x:c r="K758" s="12" t="str">
        <x:f>IF(COUNTA(A758:J758,L758)=0,"",IF(OR(OR(NOT(ISTEXT(A758)),LEN(TRIM(A758))=0),OR(NOT(ISTEXT(B758)),LEN(TRIM(B758))=0),OR(NOT(ISTEXT(F758)),LEN(TRIM(F758))=0),OR(NOT(ISTEXT(J758)),LEN(TRIM(J758))=0)),"Заповніть код, відділ, підсумок і роль",IF(OR(A758&lt;&gt;TRIM(A758),B758&lt;&gt;TRIM(B758),ISNUMBER(FIND("*",A758)),ISNUMBER(FIND("?",A758)),ISNUMBER(FIND("~",A758)),ISNUMBER(FIND("*",B758)),ISNUMBER(FIND("?",B758)),ISNUMBER(FIND("~",B758))),"Перевірте код і відділ",IF(COUNTIF($A$7:$A$806,"="&amp;A758)&gt;1,"Код повторюється",IF(COUNTIFS('Налаштування'!$I$7:$I$18,"="&amp;B758,'Налаштування'!$J$7:$J$18,"Готово")&lt;&gt;1,"Перевірте відділ",IF(NOT(OR(C758="Тижневий",C758="Місячний")),"Оберіть тип",IF(OR(NOT(ISNUMBER(D758)),NOT(ISNUMBER(E758))),"Вкажіть дати",IF(OR(OR(D758&lt;1,D758&gt;2958465,D758&lt;&gt;INT(D758)),OR(E758&lt;1,E758&gt;2958465,E758&lt;&gt;INT(E758)),D758&gt;E758),"Перевірте дати",IF(OR('Налаштування'!$C$4&lt;&gt;"Готово",E758&lt;DATE('Налаштування'!$B$4,1,1),D758&gt;DATE('Налаштування'!$B$4,12,31)),"Перевірте рік",IF(OR(AND(C758="Тижневий",E758-D758&lt;&gt;6),AND(C758="Місячний",OR(YEAR(D758)&lt;&gt;'Налаштування'!$B$4,DAY(D758)&lt;&gt;1,E758&lt;&gt;DATE(YEAR(D758),MONTH(D758)+1,0)))),"Перевірте період",IF(COUNTIFS($B$7:$B$806,"="&amp;B758,$C$7:$C$806,C758,$D$7:$D$806,"&lt;="&amp;E758,$E$7:$E$806,"&gt;="&amp;D758)&gt;1,"Періоди перетинаються","Поля заповнені")))))))))))</x:f>
      </x:c>
      <x:c r="L758" s="11"/>
    </x:row>
    <x:row r="759" ht="40" customHeight="1">
      <x:c r="A759" s="11"/>
      <x:c r="B759" s="11"/>
      <x:c r="C759" s="11"/>
      <x:c r="D759" s="23"/>
      <x:c r="E759" s="23"/>
      <x:c r="F759" s="11"/>
      <x:c r="G759" s="11"/>
      <x:c r="H759" s="11"/>
      <x:c r="I759" s="11"/>
      <x:c r="J759" s="11"/>
      <x:c r="K759" s="12" t="str">
        <x:f>IF(COUNTA(A759:J759,L759)=0,"",IF(OR(OR(NOT(ISTEXT(A759)),LEN(TRIM(A759))=0),OR(NOT(ISTEXT(B759)),LEN(TRIM(B759))=0),OR(NOT(ISTEXT(F759)),LEN(TRIM(F759))=0),OR(NOT(ISTEXT(J759)),LEN(TRIM(J759))=0)),"Заповніть код, відділ, підсумок і роль",IF(OR(A759&lt;&gt;TRIM(A759),B759&lt;&gt;TRIM(B759),ISNUMBER(FIND("*",A759)),ISNUMBER(FIND("?",A759)),ISNUMBER(FIND("~",A759)),ISNUMBER(FIND("*",B759)),ISNUMBER(FIND("?",B759)),ISNUMBER(FIND("~",B759))),"Перевірте код і відділ",IF(COUNTIF($A$7:$A$806,"="&amp;A759)&gt;1,"Код повторюється",IF(COUNTIFS('Налаштування'!$I$7:$I$18,"="&amp;B759,'Налаштування'!$J$7:$J$18,"Готово")&lt;&gt;1,"Перевірте відділ",IF(NOT(OR(C759="Тижневий",C759="Місячний")),"Оберіть тип",IF(OR(NOT(ISNUMBER(D759)),NOT(ISNUMBER(E759))),"Вкажіть дати",IF(OR(OR(D759&lt;1,D759&gt;2958465,D759&lt;&gt;INT(D759)),OR(E759&lt;1,E759&gt;2958465,E759&lt;&gt;INT(E759)),D759&gt;E759),"Перевірте дати",IF(OR('Налаштування'!$C$4&lt;&gt;"Готово",E759&lt;DATE('Налаштування'!$B$4,1,1),D759&gt;DATE('Налаштування'!$B$4,12,31)),"Перевірте рік",IF(OR(AND(C759="Тижневий",E759-D759&lt;&gt;6),AND(C759="Місячний",OR(YEAR(D759)&lt;&gt;'Налаштування'!$B$4,DAY(D759)&lt;&gt;1,E759&lt;&gt;DATE(YEAR(D759),MONTH(D759)+1,0)))),"Перевірте період",IF(COUNTIFS($B$7:$B$806,"="&amp;B759,$C$7:$C$806,C759,$D$7:$D$806,"&lt;="&amp;E759,$E$7:$E$806,"&gt;="&amp;D759)&gt;1,"Періоди перетинаються","Поля заповнені")))))))))))</x:f>
      </x:c>
      <x:c r="L759" s="11"/>
    </x:row>
    <x:row r="760" ht="40" customHeight="1">
      <x:c r="A760" s="11"/>
      <x:c r="B760" s="11"/>
      <x:c r="C760" s="11"/>
      <x:c r="D760" s="23"/>
      <x:c r="E760" s="23"/>
      <x:c r="F760" s="11"/>
      <x:c r="G760" s="11"/>
      <x:c r="H760" s="11"/>
      <x:c r="I760" s="11"/>
      <x:c r="J760" s="11"/>
      <x:c r="K760" s="12" t="str">
        <x:f>IF(COUNTA(A760:J760,L760)=0,"",IF(OR(OR(NOT(ISTEXT(A760)),LEN(TRIM(A760))=0),OR(NOT(ISTEXT(B760)),LEN(TRIM(B760))=0),OR(NOT(ISTEXT(F760)),LEN(TRIM(F760))=0),OR(NOT(ISTEXT(J760)),LEN(TRIM(J760))=0)),"Заповніть код, відділ, підсумок і роль",IF(OR(A760&lt;&gt;TRIM(A760),B760&lt;&gt;TRIM(B760),ISNUMBER(FIND("*",A760)),ISNUMBER(FIND("?",A760)),ISNUMBER(FIND("~",A760)),ISNUMBER(FIND("*",B760)),ISNUMBER(FIND("?",B760)),ISNUMBER(FIND("~",B760))),"Перевірте код і відділ",IF(COUNTIF($A$7:$A$806,"="&amp;A760)&gt;1,"Код повторюється",IF(COUNTIFS('Налаштування'!$I$7:$I$18,"="&amp;B760,'Налаштування'!$J$7:$J$18,"Готово")&lt;&gt;1,"Перевірте відділ",IF(NOT(OR(C760="Тижневий",C760="Місячний")),"Оберіть тип",IF(OR(NOT(ISNUMBER(D760)),NOT(ISNUMBER(E760))),"Вкажіть дати",IF(OR(OR(D760&lt;1,D760&gt;2958465,D760&lt;&gt;INT(D760)),OR(E760&lt;1,E760&gt;2958465,E760&lt;&gt;INT(E760)),D760&gt;E760),"Перевірте дати",IF(OR('Налаштування'!$C$4&lt;&gt;"Готово",E760&lt;DATE('Налаштування'!$B$4,1,1),D760&gt;DATE('Налаштування'!$B$4,12,31)),"Перевірте рік",IF(OR(AND(C760="Тижневий",E760-D760&lt;&gt;6),AND(C760="Місячний",OR(YEAR(D760)&lt;&gt;'Налаштування'!$B$4,DAY(D760)&lt;&gt;1,E760&lt;&gt;DATE(YEAR(D760),MONTH(D760)+1,0)))),"Перевірте період",IF(COUNTIFS($B$7:$B$806,"="&amp;B760,$C$7:$C$806,C760,$D$7:$D$806,"&lt;="&amp;E760,$E$7:$E$806,"&gt;="&amp;D760)&gt;1,"Періоди перетинаються","Поля заповнені")))))))))))</x:f>
      </x:c>
      <x:c r="L760" s="11"/>
    </x:row>
    <x:row r="761" ht="40" customHeight="1">
      <x:c r="A761" s="11"/>
      <x:c r="B761" s="11"/>
      <x:c r="C761" s="11"/>
      <x:c r="D761" s="23"/>
      <x:c r="E761" s="23"/>
      <x:c r="F761" s="11"/>
      <x:c r="G761" s="11"/>
      <x:c r="H761" s="11"/>
      <x:c r="I761" s="11"/>
      <x:c r="J761" s="11"/>
      <x:c r="K761" s="12" t="str">
        <x:f>IF(COUNTA(A761:J761,L761)=0,"",IF(OR(OR(NOT(ISTEXT(A761)),LEN(TRIM(A761))=0),OR(NOT(ISTEXT(B761)),LEN(TRIM(B761))=0),OR(NOT(ISTEXT(F761)),LEN(TRIM(F761))=0),OR(NOT(ISTEXT(J761)),LEN(TRIM(J761))=0)),"Заповніть код, відділ, підсумок і роль",IF(OR(A761&lt;&gt;TRIM(A761),B761&lt;&gt;TRIM(B761),ISNUMBER(FIND("*",A761)),ISNUMBER(FIND("?",A761)),ISNUMBER(FIND("~",A761)),ISNUMBER(FIND("*",B761)),ISNUMBER(FIND("?",B761)),ISNUMBER(FIND("~",B761))),"Перевірте код і відділ",IF(COUNTIF($A$7:$A$806,"="&amp;A761)&gt;1,"Код повторюється",IF(COUNTIFS('Налаштування'!$I$7:$I$18,"="&amp;B761,'Налаштування'!$J$7:$J$18,"Готово")&lt;&gt;1,"Перевірте відділ",IF(NOT(OR(C761="Тижневий",C761="Місячний")),"Оберіть тип",IF(OR(NOT(ISNUMBER(D761)),NOT(ISNUMBER(E761))),"Вкажіть дати",IF(OR(OR(D761&lt;1,D761&gt;2958465,D761&lt;&gt;INT(D761)),OR(E761&lt;1,E761&gt;2958465,E761&lt;&gt;INT(E761)),D761&gt;E761),"Перевірте дати",IF(OR('Налаштування'!$C$4&lt;&gt;"Готово",E761&lt;DATE('Налаштування'!$B$4,1,1),D761&gt;DATE('Налаштування'!$B$4,12,31)),"Перевірте рік",IF(OR(AND(C761="Тижневий",E761-D761&lt;&gt;6),AND(C761="Місячний",OR(YEAR(D761)&lt;&gt;'Налаштування'!$B$4,DAY(D761)&lt;&gt;1,E761&lt;&gt;DATE(YEAR(D761),MONTH(D761)+1,0)))),"Перевірте період",IF(COUNTIFS($B$7:$B$806,"="&amp;B761,$C$7:$C$806,C761,$D$7:$D$806,"&lt;="&amp;E761,$E$7:$E$806,"&gt;="&amp;D761)&gt;1,"Періоди перетинаються","Поля заповнені")))))))))))</x:f>
      </x:c>
      <x:c r="L761" s="11"/>
    </x:row>
    <x:row r="762" ht="40" customHeight="1">
      <x:c r="A762" s="11"/>
      <x:c r="B762" s="11"/>
      <x:c r="C762" s="11"/>
      <x:c r="D762" s="23"/>
      <x:c r="E762" s="23"/>
      <x:c r="F762" s="11"/>
      <x:c r="G762" s="11"/>
      <x:c r="H762" s="11"/>
      <x:c r="I762" s="11"/>
      <x:c r="J762" s="11"/>
      <x:c r="K762" s="12" t="str">
        <x:f>IF(COUNTA(A762:J762,L762)=0,"",IF(OR(OR(NOT(ISTEXT(A762)),LEN(TRIM(A762))=0),OR(NOT(ISTEXT(B762)),LEN(TRIM(B762))=0),OR(NOT(ISTEXT(F762)),LEN(TRIM(F762))=0),OR(NOT(ISTEXT(J762)),LEN(TRIM(J762))=0)),"Заповніть код, відділ, підсумок і роль",IF(OR(A762&lt;&gt;TRIM(A762),B762&lt;&gt;TRIM(B762),ISNUMBER(FIND("*",A762)),ISNUMBER(FIND("?",A762)),ISNUMBER(FIND("~",A762)),ISNUMBER(FIND("*",B762)),ISNUMBER(FIND("?",B762)),ISNUMBER(FIND("~",B762))),"Перевірте код і відділ",IF(COUNTIF($A$7:$A$806,"="&amp;A762)&gt;1,"Код повторюється",IF(COUNTIFS('Налаштування'!$I$7:$I$18,"="&amp;B762,'Налаштування'!$J$7:$J$18,"Готово")&lt;&gt;1,"Перевірте відділ",IF(NOT(OR(C762="Тижневий",C762="Місячний")),"Оберіть тип",IF(OR(NOT(ISNUMBER(D762)),NOT(ISNUMBER(E762))),"Вкажіть дати",IF(OR(OR(D762&lt;1,D762&gt;2958465,D762&lt;&gt;INT(D762)),OR(E762&lt;1,E762&gt;2958465,E762&lt;&gt;INT(E762)),D762&gt;E762),"Перевірте дати",IF(OR('Налаштування'!$C$4&lt;&gt;"Готово",E762&lt;DATE('Налаштування'!$B$4,1,1),D762&gt;DATE('Налаштування'!$B$4,12,31)),"Перевірте рік",IF(OR(AND(C762="Тижневий",E762-D762&lt;&gt;6),AND(C762="Місячний",OR(YEAR(D762)&lt;&gt;'Налаштування'!$B$4,DAY(D762)&lt;&gt;1,E762&lt;&gt;DATE(YEAR(D762),MONTH(D762)+1,0)))),"Перевірте період",IF(COUNTIFS($B$7:$B$806,"="&amp;B762,$C$7:$C$806,C762,$D$7:$D$806,"&lt;="&amp;E762,$E$7:$E$806,"&gt;="&amp;D762)&gt;1,"Періоди перетинаються","Поля заповнені")))))))))))</x:f>
      </x:c>
      <x:c r="L762" s="11"/>
    </x:row>
    <x:row r="763" ht="40" customHeight="1">
      <x:c r="A763" s="11"/>
      <x:c r="B763" s="11"/>
      <x:c r="C763" s="11"/>
      <x:c r="D763" s="23"/>
      <x:c r="E763" s="23"/>
      <x:c r="F763" s="11"/>
      <x:c r="G763" s="11"/>
      <x:c r="H763" s="11"/>
      <x:c r="I763" s="11"/>
      <x:c r="J763" s="11"/>
      <x:c r="K763" s="12" t="str">
        <x:f>IF(COUNTA(A763:J763,L763)=0,"",IF(OR(OR(NOT(ISTEXT(A763)),LEN(TRIM(A763))=0),OR(NOT(ISTEXT(B763)),LEN(TRIM(B763))=0),OR(NOT(ISTEXT(F763)),LEN(TRIM(F763))=0),OR(NOT(ISTEXT(J763)),LEN(TRIM(J763))=0)),"Заповніть код, відділ, підсумок і роль",IF(OR(A763&lt;&gt;TRIM(A763),B763&lt;&gt;TRIM(B763),ISNUMBER(FIND("*",A763)),ISNUMBER(FIND("?",A763)),ISNUMBER(FIND("~",A763)),ISNUMBER(FIND("*",B763)),ISNUMBER(FIND("?",B763)),ISNUMBER(FIND("~",B763))),"Перевірте код і відділ",IF(COUNTIF($A$7:$A$806,"="&amp;A763)&gt;1,"Код повторюється",IF(COUNTIFS('Налаштування'!$I$7:$I$18,"="&amp;B763,'Налаштування'!$J$7:$J$18,"Готово")&lt;&gt;1,"Перевірте відділ",IF(NOT(OR(C763="Тижневий",C763="Місячний")),"Оберіть тип",IF(OR(NOT(ISNUMBER(D763)),NOT(ISNUMBER(E763))),"Вкажіть дати",IF(OR(OR(D763&lt;1,D763&gt;2958465,D763&lt;&gt;INT(D763)),OR(E763&lt;1,E763&gt;2958465,E763&lt;&gt;INT(E763)),D763&gt;E763),"Перевірте дати",IF(OR('Налаштування'!$C$4&lt;&gt;"Готово",E763&lt;DATE('Налаштування'!$B$4,1,1),D763&gt;DATE('Налаштування'!$B$4,12,31)),"Перевірте рік",IF(OR(AND(C763="Тижневий",E763-D763&lt;&gt;6),AND(C763="Місячний",OR(YEAR(D763)&lt;&gt;'Налаштування'!$B$4,DAY(D763)&lt;&gt;1,E763&lt;&gt;DATE(YEAR(D763),MONTH(D763)+1,0)))),"Перевірте період",IF(COUNTIFS($B$7:$B$806,"="&amp;B763,$C$7:$C$806,C763,$D$7:$D$806,"&lt;="&amp;E763,$E$7:$E$806,"&gt;="&amp;D763)&gt;1,"Періоди перетинаються","Поля заповнені")))))))))))</x:f>
      </x:c>
      <x:c r="L763" s="11"/>
    </x:row>
    <x:row r="764" ht="40" customHeight="1">
      <x:c r="A764" s="11"/>
      <x:c r="B764" s="11"/>
      <x:c r="C764" s="11"/>
      <x:c r="D764" s="23"/>
      <x:c r="E764" s="23"/>
      <x:c r="F764" s="11"/>
      <x:c r="G764" s="11"/>
      <x:c r="H764" s="11"/>
      <x:c r="I764" s="11"/>
      <x:c r="J764" s="11"/>
      <x:c r="K764" s="12" t="str">
        <x:f>IF(COUNTA(A764:J764,L764)=0,"",IF(OR(OR(NOT(ISTEXT(A764)),LEN(TRIM(A764))=0),OR(NOT(ISTEXT(B764)),LEN(TRIM(B764))=0),OR(NOT(ISTEXT(F764)),LEN(TRIM(F764))=0),OR(NOT(ISTEXT(J764)),LEN(TRIM(J764))=0)),"Заповніть код, відділ, підсумок і роль",IF(OR(A764&lt;&gt;TRIM(A764),B764&lt;&gt;TRIM(B764),ISNUMBER(FIND("*",A764)),ISNUMBER(FIND("?",A764)),ISNUMBER(FIND("~",A764)),ISNUMBER(FIND("*",B764)),ISNUMBER(FIND("?",B764)),ISNUMBER(FIND("~",B764))),"Перевірте код і відділ",IF(COUNTIF($A$7:$A$806,"="&amp;A764)&gt;1,"Код повторюється",IF(COUNTIFS('Налаштування'!$I$7:$I$18,"="&amp;B764,'Налаштування'!$J$7:$J$18,"Готово")&lt;&gt;1,"Перевірте відділ",IF(NOT(OR(C764="Тижневий",C764="Місячний")),"Оберіть тип",IF(OR(NOT(ISNUMBER(D764)),NOT(ISNUMBER(E764))),"Вкажіть дати",IF(OR(OR(D764&lt;1,D764&gt;2958465,D764&lt;&gt;INT(D764)),OR(E764&lt;1,E764&gt;2958465,E764&lt;&gt;INT(E764)),D764&gt;E764),"Перевірте дати",IF(OR('Налаштування'!$C$4&lt;&gt;"Готово",E764&lt;DATE('Налаштування'!$B$4,1,1),D764&gt;DATE('Налаштування'!$B$4,12,31)),"Перевірте рік",IF(OR(AND(C764="Тижневий",E764-D764&lt;&gt;6),AND(C764="Місячний",OR(YEAR(D764)&lt;&gt;'Налаштування'!$B$4,DAY(D764)&lt;&gt;1,E764&lt;&gt;DATE(YEAR(D764),MONTH(D764)+1,0)))),"Перевірте період",IF(COUNTIFS($B$7:$B$806,"="&amp;B764,$C$7:$C$806,C764,$D$7:$D$806,"&lt;="&amp;E764,$E$7:$E$806,"&gt;="&amp;D764)&gt;1,"Періоди перетинаються","Поля заповнені")))))))))))</x:f>
      </x:c>
      <x:c r="L764" s="11"/>
    </x:row>
    <x:row r="765" ht="40" customHeight="1">
      <x:c r="A765" s="11"/>
      <x:c r="B765" s="11"/>
      <x:c r="C765" s="11"/>
      <x:c r="D765" s="23"/>
      <x:c r="E765" s="23"/>
      <x:c r="F765" s="11"/>
      <x:c r="G765" s="11"/>
      <x:c r="H765" s="11"/>
      <x:c r="I765" s="11"/>
      <x:c r="J765" s="11"/>
      <x:c r="K765" s="12" t="str">
        <x:f>IF(COUNTA(A765:J765,L765)=0,"",IF(OR(OR(NOT(ISTEXT(A765)),LEN(TRIM(A765))=0),OR(NOT(ISTEXT(B765)),LEN(TRIM(B765))=0),OR(NOT(ISTEXT(F765)),LEN(TRIM(F765))=0),OR(NOT(ISTEXT(J765)),LEN(TRIM(J765))=0)),"Заповніть код, відділ, підсумок і роль",IF(OR(A765&lt;&gt;TRIM(A765),B765&lt;&gt;TRIM(B765),ISNUMBER(FIND("*",A765)),ISNUMBER(FIND("?",A765)),ISNUMBER(FIND("~",A765)),ISNUMBER(FIND("*",B765)),ISNUMBER(FIND("?",B765)),ISNUMBER(FIND("~",B765))),"Перевірте код і відділ",IF(COUNTIF($A$7:$A$806,"="&amp;A765)&gt;1,"Код повторюється",IF(COUNTIFS('Налаштування'!$I$7:$I$18,"="&amp;B765,'Налаштування'!$J$7:$J$18,"Готово")&lt;&gt;1,"Перевірте відділ",IF(NOT(OR(C765="Тижневий",C765="Місячний")),"Оберіть тип",IF(OR(NOT(ISNUMBER(D765)),NOT(ISNUMBER(E765))),"Вкажіть дати",IF(OR(OR(D765&lt;1,D765&gt;2958465,D765&lt;&gt;INT(D765)),OR(E765&lt;1,E765&gt;2958465,E765&lt;&gt;INT(E765)),D765&gt;E765),"Перевірте дати",IF(OR('Налаштування'!$C$4&lt;&gt;"Готово",E765&lt;DATE('Налаштування'!$B$4,1,1),D765&gt;DATE('Налаштування'!$B$4,12,31)),"Перевірте рік",IF(OR(AND(C765="Тижневий",E765-D765&lt;&gt;6),AND(C765="Місячний",OR(YEAR(D765)&lt;&gt;'Налаштування'!$B$4,DAY(D765)&lt;&gt;1,E765&lt;&gt;DATE(YEAR(D765),MONTH(D765)+1,0)))),"Перевірте період",IF(COUNTIFS($B$7:$B$806,"="&amp;B765,$C$7:$C$806,C765,$D$7:$D$806,"&lt;="&amp;E765,$E$7:$E$806,"&gt;="&amp;D765)&gt;1,"Періоди перетинаються","Поля заповнені")))))))))))</x:f>
      </x:c>
      <x:c r="L765" s="11"/>
    </x:row>
    <x:row r="766" ht="40" customHeight="1">
      <x:c r="A766" s="11"/>
      <x:c r="B766" s="11"/>
      <x:c r="C766" s="11"/>
      <x:c r="D766" s="23"/>
      <x:c r="E766" s="23"/>
      <x:c r="F766" s="11"/>
      <x:c r="G766" s="11"/>
      <x:c r="H766" s="11"/>
      <x:c r="I766" s="11"/>
      <x:c r="J766" s="11"/>
      <x:c r="K766" s="12" t="str">
        <x:f>IF(COUNTA(A766:J766,L766)=0,"",IF(OR(OR(NOT(ISTEXT(A766)),LEN(TRIM(A766))=0),OR(NOT(ISTEXT(B766)),LEN(TRIM(B766))=0),OR(NOT(ISTEXT(F766)),LEN(TRIM(F766))=0),OR(NOT(ISTEXT(J766)),LEN(TRIM(J766))=0)),"Заповніть код, відділ, підсумок і роль",IF(OR(A766&lt;&gt;TRIM(A766),B766&lt;&gt;TRIM(B766),ISNUMBER(FIND("*",A766)),ISNUMBER(FIND("?",A766)),ISNUMBER(FIND("~",A766)),ISNUMBER(FIND("*",B766)),ISNUMBER(FIND("?",B766)),ISNUMBER(FIND("~",B766))),"Перевірте код і відділ",IF(COUNTIF($A$7:$A$806,"="&amp;A766)&gt;1,"Код повторюється",IF(COUNTIFS('Налаштування'!$I$7:$I$18,"="&amp;B766,'Налаштування'!$J$7:$J$18,"Готово")&lt;&gt;1,"Перевірте відділ",IF(NOT(OR(C766="Тижневий",C766="Місячний")),"Оберіть тип",IF(OR(NOT(ISNUMBER(D766)),NOT(ISNUMBER(E766))),"Вкажіть дати",IF(OR(OR(D766&lt;1,D766&gt;2958465,D766&lt;&gt;INT(D766)),OR(E766&lt;1,E766&gt;2958465,E766&lt;&gt;INT(E766)),D766&gt;E766),"Перевірте дати",IF(OR('Налаштування'!$C$4&lt;&gt;"Готово",E766&lt;DATE('Налаштування'!$B$4,1,1),D766&gt;DATE('Налаштування'!$B$4,12,31)),"Перевірте рік",IF(OR(AND(C766="Тижневий",E766-D766&lt;&gt;6),AND(C766="Місячний",OR(YEAR(D766)&lt;&gt;'Налаштування'!$B$4,DAY(D766)&lt;&gt;1,E766&lt;&gt;DATE(YEAR(D766),MONTH(D766)+1,0)))),"Перевірте період",IF(COUNTIFS($B$7:$B$806,"="&amp;B766,$C$7:$C$806,C766,$D$7:$D$806,"&lt;="&amp;E766,$E$7:$E$806,"&gt;="&amp;D766)&gt;1,"Періоди перетинаються","Поля заповнені")))))))))))</x:f>
      </x:c>
      <x:c r="L766" s="11"/>
    </x:row>
    <x:row r="767" ht="40" customHeight="1">
      <x:c r="A767" s="11"/>
      <x:c r="B767" s="11"/>
      <x:c r="C767" s="11"/>
      <x:c r="D767" s="23"/>
      <x:c r="E767" s="23"/>
      <x:c r="F767" s="11"/>
      <x:c r="G767" s="11"/>
      <x:c r="H767" s="11"/>
      <x:c r="I767" s="11"/>
      <x:c r="J767" s="11"/>
      <x:c r="K767" s="12" t="str">
        <x:f>IF(COUNTA(A767:J767,L767)=0,"",IF(OR(OR(NOT(ISTEXT(A767)),LEN(TRIM(A767))=0),OR(NOT(ISTEXT(B767)),LEN(TRIM(B767))=0),OR(NOT(ISTEXT(F767)),LEN(TRIM(F767))=0),OR(NOT(ISTEXT(J767)),LEN(TRIM(J767))=0)),"Заповніть код, відділ, підсумок і роль",IF(OR(A767&lt;&gt;TRIM(A767),B767&lt;&gt;TRIM(B767),ISNUMBER(FIND("*",A767)),ISNUMBER(FIND("?",A767)),ISNUMBER(FIND("~",A767)),ISNUMBER(FIND("*",B767)),ISNUMBER(FIND("?",B767)),ISNUMBER(FIND("~",B767))),"Перевірте код і відділ",IF(COUNTIF($A$7:$A$806,"="&amp;A767)&gt;1,"Код повторюється",IF(COUNTIFS('Налаштування'!$I$7:$I$18,"="&amp;B767,'Налаштування'!$J$7:$J$18,"Готово")&lt;&gt;1,"Перевірте відділ",IF(NOT(OR(C767="Тижневий",C767="Місячний")),"Оберіть тип",IF(OR(NOT(ISNUMBER(D767)),NOT(ISNUMBER(E767))),"Вкажіть дати",IF(OR(OR(D767&lt;1,D767&gt;2958465,D767&lt;&gt;INT(D767)),OR(E767&lt;1,E767&gt;2958465,E767&lt;&gt;INT(E767)),D767&gt;E767),"Перевірте дати",IF(OR('Налаштування'!$C$4&lt;&gt;"Готово",E767&lt;DATE('Налаштування'!$B$4,1,1),D767&gt;DATE('Налаштування'!$B$4,12,31)),"Перевірте рік",IF(OR(AND(C767="Тижневий",E767-D767&lt;&gt;6),AND(C767="Місячний",OR(YEAR(D767)&lt;&gt;'Налаштування'!$B$4,DAY(D767)&lt;&gt;1,E767&lt;&gt;DATE(YEAR(D767),MONTH(D767)+1,0)))),"Перевірте період",IF(COUNTIFS($B$7:$B$806,"="&amp;B767,$C$7:$C$806,C767,$D$7:$D$806,"&lt;="&amp;E767,$E$7:$E$806,"&gt;="&amp;D767)&gt;1,"Періоди перетинаються","Поля заповнені")))))))))))</x:f>
      </x:c>
      <x:c r="L767" s="11"/>
    </x:row>
    <x:row r="768" ht="40" customHeight="1">
      <x:c r="A768" s="11"/>
      <x:c r="B768" s="11"/>
      <x:c r="C768" s="11"/>
      <x:c r="D768" s="23"/>
      <x:c r="E768" s="23"/>
      <x:c r="F768" s="11"/>
      <x:c r="G768" s="11"/>
      <x:c r="H768" s="11"/>
      <x:c r="I768" s="11"/>
      <x:c r="J768" s="11"/>
      <x:c r="K768" s="12" t="str">
        <x:f>IF(COUNTA(A768:J768,L768)=0,"",IF(OR(OR(NOT(ISTEXT(A768)),LEN(TRIM(A768))=0),OR(NOT(ISTEXT(B768)),LEN(TRIM(B768))=0),OR(NOT(ISTEXT(F768)),LEN(TRIM(F768))=0),OR(NOT(ISTEXT(J768)),LEN(TRIM(J768))=0)),"Заповніть код, відділ, підсумок і роль",IF(OR(A768&lt;&gt;TRIM(A768),B768&lt;&gt;TRIM(B768),ISNUMBER(FIND("*",A768)),ISNUMBER(FIND("?",A768)),ISNUMBER(FIND("~",A768)),ISNUMBER(FIND("*",B768)),ISNUMBER(FIND("?",B768)),ISNUMBER(FIND("~",B768))),"Перевірте код і відділ",IF(COUNTIF($A$7:$A$806,"="&amp;A768)&gt;1,"Код повторюється",IF(COUNTIFS('Налаштування'!$I$7:$I$18,"="&amp;B768,'Налаштування'!$J$7:$J$18,"Готово")&lt;&gt;1,"Перевірте відділ",IF(NOT(OR(C768="Тижневий",C768="Місячний")),"Оберіть тип",IF(OR(NOT(ISNUMBER(D768)),NOT(ISNUMBER(E768))),"Вкажіть дати",IF(OR(OR(D768&lt;1,D768&gt;2958465,D768&lt;&gt;INT(D768)),OR(E768&lt;1,E768&gt;2958465,E768&lt;&gt;INT(E768)),D768&gt;E768),"Перевірте дати",IF(OR('Налаштування'!$C$4&lt;&gt;"Готово",E768&lt;DATE('Налаштування'!$B$4,1,1),D768&gt;DATE('Налаштування'!$B$4,12,31)),"Перевірте рік",IF(OR(AND(C768="Тижневий",E768-D768&lt;&gt;6),AND(C768="Місячний",OR(YEAR(D768)&lt;&gt;'Налаштування'!$B$4,DAY(D768)&lt;&gt;1,E768&lt;&gt;DATE(YEAR(D768),MONTH(D768)+1,0)))),"Перевірте період",IF(COUNTIFS($B$7:$B$806,"="&amp;B768,$C$7:$C$806,C768,$D$7:$D$806,"&lt;="&amp;E768,$E$7:$E$806,"&gt;="&amp;D768)&gt;1,"Періоди перетинаються","Поля заповнені")))))))))))</x:f>
      </x:c>
      <x:c r="L768" s="11"/>
    </x:row>
    <x:row r="769" ht="40" customHeight="1">
      <x:c r="A769" s="11"/>
      <x:c r="B769" s="11"/>
      <x:c r="C769" s="11"/>
      <x:c r="D769" s="23"/>
      <x:c r="E769" s="23"/>
      <x:c r="F769" s="11"/>
      <x:c r="G769" s="11"/>
      <x:c r="H769" s="11"/>
      <x:c r="I769" s="11"/>
      <x:c r="J769" s="11"/>
      <x:c r="K769" s="12" t="str">
        <x:f>IF(COUNTA(A769:J769,L769)=0,"",IF(OR(OR(NOT(ISTEXT(A769)),LEN(TRIM(A769))=0),OR(NOT(ISTEXT(B769)),LEN(TRIM(B769))=0),OR(NOT(ISTEXT(F769)),LEN(TRIM(F769))=0),OR(NOT(ISTEXT(J769)),LEN(TRIM(J769))=0)),"Заповніть код, відділ, підсумок і роль",IF(OR(A769&lt;&gt;TRIM(A769),B769&lt;&gt;TRIM(B769),ISNUMBER(FIND("*",A769)),ISNUMBER(FIND("?",A769)),ISNUMBER(FIND("~",A769)),ISNUMBER(FIND("*",B769)),ISNUMBER(FIND("?",B769)),ISNUMBER(FIND("~",B769))),"Перевірте код і відділ",IF(COUNTIF($A$7:$A$806,"="&amp;A769)&gt;1,"Код повторюється",IF(COUNTIFS('Налаштування'!$I$7:$I$18,"="&amp;B769,'Налаштування'!$J$7:$J$18,"Готово")&lt;&gt;1,"Перевірте відділ",IF(NOT(OR(C769="Тижневий",C769="Місячний")),"Оберіть тип",IF(OR(NOT(ISNUMBER(D769)),NOT(ISNUMBER(E769))),"Вкажіть дати",IF(OR(OR(D769&lt;1,D769&gt;2958465,D769&lt;&gt;INT(D769)),OR(E769&lt;1,E769&gt;2958465,E769&lt;&gt;INT(E769)),D769&gt;E769),"Перевірте дати",IF(OR('Налаштування'!$C$4&lt;&gt;"Готово",E769&lt;DATE('Налаштування'!$B$4,1,1),D769&gt;DATE('Налаштування'!$B$4,12,31)),"Перевірте рік",IF(OR(AND(C769="Тижневий",E769-D769&lt;&gt;6),AND(C769="Місячний",OR(YEAR(D769)&lt;&gt;'Налаштування'!$B$4,DAY(D769)&lt;&gt;1,E769&lt;&gt;DATE(YEAR(D769),MONTH(D769)+1,0)))),"Перевірте період",IF(COUNTIFS($B$7:$B$806,"="&amp;B769,$C$7:$C$806,C769,$D$7:$D$806,"&lt;="&amp;E769,$E$7:$E$806,"&gt;="&amp;D769)&gt;1,"Періоди перетинаються","Поля заповнені")))))))))))</x:f>
      </x:c>
      <x:c r="L769" s="11"/>
    </x:row>
    <x:row r="770" ht="40" customHeight="1">
      <x:c r="A770" s="11"/>
      <x:c r="B770" s="11"/>
      <x:c r="C770" s="11"/>
      <x:c r="D770" s="23"/>
      <x:c r="E770" s="23"/>
      <x:c r="F770" s="11"/>
      <x:c r="G770" s="11"/>
      <x:c r="H770" s="11"/>
      <x:c r="I770" s="11"/>
      <x:c r="J770" s="11"/>
      <x:c r="K770" s="12" t="str">
        <x:f>IF(COUNTA(A770:J770,L770)=0,"",IF(OR(OR(NOT(ISTEXT(A770)),LEN(TRIM(A770))=0),OR(NOT(ISTEXT(B770)),LEN(TRIM(B770))=0),OR(NOT(ISTEXT(F770)),LEN(TRIM(F770))=0),OR(NOT(ISTEXT(J770)),LEN(TRIM(J770))=0)),"Заповніть код, відділ, підсумок і роль",IF(OR(A770&lt;&gt;TRIM(A770),B770&lt;&gt;TRIM(B770),ISNUMBER(FIND("*",A770)),ISNUMBER(FIND("?",A770)),ISNUMBER(FIND("~",A770)),ISNUMBER(FIND("*",B770)),ISNUMBER(FIND("?",B770)),ISNUMBER(FIND("~",B770))),"Перевірте код і відділ",IF(COUNTIF($A$7:$A$806,"="&amp;A770)&gt;1,"Код повторюється",IF(COUNTIFS('Налаштування'!$I$7:$I$18,"="&amp;B770,'Налаштування'!$J$7:$J$18,"Готово")&lt;&gt;1,"Перевірте відділ",IF(NOT(OR(C770="Тижневий",C770="Місячний")),"Оберіть тип",IF(OR(NOT(ISNUMBER(D770)),NOT(ISNUMBER(E770))),"Вкажіть дати",IF(OR(OR(D770&lt;1,D770&gt;2958465,D770&lt;&gt;INT(D770)),OR(E770&lt;1,E770&gt;2958465,E770&lt;&gt;INT(E770)),D770&gt;E770),"Перевірте дати",IF(OR('Налаштування'!$C$4&lt;&gt;"Готово",E770&lt;DATE('Налаштування'!$B$4,1,1),D770&gt;DATE('Налаштування'!$B$4,12,31)),"Перевірте рік",IF(OR(AND(C770="Тижневий",E770-D770&lt;&gt;6),AND(C770="Місячний",OR(YEAR(D770)&lt;&gt;'Налаштування'!$B$4,DAY(D770)&lt;&gt;1,E770&lt;&gt;DATE(YEAR(D770),MONTH(D770)+1,0)))),"Перевірте період",IF(COUNTIFS($B$7:$B$806,"="&amp;B770,$C$7:$C$806,C770,$D$7:$D$806,"&lt;="&amp;E770,$E$7:$E$806,"&gt;="&amp;D770)&gt;1,"Періоди перетинаються","Поля заповнені")))))))))))</x:f>
      </x:c>
      <x:c r="L770" s="11"/>
    </x:row>
    <x:row r="771" ht="40" customHeight="1">
      <x:c r="A771" s="11"/>
      <x:c r="B771" s="11"/>
      <x:c r="C771" s="11"/>
      <x:c r="D771" s="23"/>
      <x:c r="E771" s="23"/>
      <x:c r="F771" s="11"/>
      <x:c r="G771" s="11"/>
      <x:c r="H771" s="11"/>
      <x:c r="I771" s="11"/>
      <x:c r="J771" s="11"/>
      <x:c r="K771" s="12" t="str">
        <x:f>IF(COUNTA(A771:J771,L771)=0,"",IF(OR(OR(NOT(ISTEXT(A771)),LEN(TRIM(A771))=0),OR(NOT(ISTEXT(B771)),LEN(TRIM(B771))=0),OR(NOT(ISTEXT(F771)),LEN(TRIM(F771))=0),OR(NOT(ISTEXT(J771)),LEN(TRIM(J771))=0)),"Заповніть код, відділ, підсумок і роль",IF(OR(A771&lt;&gt;TRIM(A771),B771&lt;&gt;TRIM(B771),ISNUMBER(FIND("*",A771)),ISNUMBER(FIND("?",A771)),ISNUMBER(FIND("~",A771)),ISNUMBER(FIND("*",B771)),ISNUMBER(FIND("?",B771)),ISNUMBER(FIND("~",B771))),"Перевірте код і відділ",IF(COUNTIF($A$7:$A$806,"="&amp;A771)&gt;1,"Код повторюється",IF(COUNTIFS('Налаштування'!$I$7:$I$18,"="&amp;B771,'Налаштування'!$J$7:$J$18,"Готово")&lt;&gt;1,"Перевірте відділ",IF(NOT(OR(C771="Тижневий",C771="Місячний")),"Оберіть тип",IF(OR(NOT(ISNUMBER(D771)),NOT(ISNUMBER(E771))),"Вкажіть дати",IF(OR(OR(D771&lt;1,D771&gt;2958465,D771&lt;&gt;INT(D771)),OR(E771&lt;1,E771&gt;2958465,E771&lt;&gt;INT(E771)),D771&gt;E771),"Перевірте дати",IF(OR('Налаштування'!$C$4&lt;&gt;"Готово",E771&lt;DATE('Налаштування'!$B$4,1,1),D771&gt;DATE('Налаштування'!$B$4,12,31)),"Перевірте рік",IF(OR(AND(C771="Тижневий",E771-D771&lt;&gt;6),AND(C771="Місячний",OR(YEAR(D771)&lt;&gt;'Налаштування'!$B$4,DAY(D771)&lt;&gt;1,E771&lt;&gt;DATE(YEAR(D771),MONTH(D771)+1,0)))),"Перевірте період",IF(COUNTIFS($B$7:$B$806,"="&amp;B771,$C$7:$C$806,C771,$D$7:$D$806,"&lt;="&amp;E771,$E$7:$E$806,"&gt;="&amp;D771)&gt;1,"Періоди перетинаються","Поля заповнені")))))))))))</x:f>
      </x:c>
      <x:c r="L771" s="11"/>
    </x:row>
    <x:row r="772" ht="40" customHeight="1">
      <x:c r="A772" s="11"/>
      <x:c r="B772" s="11"/>
      <x:c r="C772" s="11"/>
      <x:c r="D772" s="23"/>
      <x:c r="E772" s="23"/>
      <x:c r="F772" s="11"/>
      <x:c r="G772" s="11"/>
      <x:c r="H772" s="11"/>
      <x:c r="I772" s="11"/>
      <x:c r="J772" s="11"/>
      <x:c r="K772" s="12" t="str">
        <x:f>IF(COUNTA(A772:J772,L772)=0,"",IF(OR(OR(NOT(ISTEXT(A772)),LEN(TRIM(A772))=0),OR(NOT(ISTEXT(B772)),LEN(TRIM(B772))=0),OR(NOT(ISTEXT(F772)),LEN(TRIM(F772))=0),OR(NOT(ISTEXT(J772)),LEN(TRIM(J772))=0)),"Заповніть код, відділ, підсумок і роль",IF(OR(A772&lt;&gt;TRIM(A772),B772&lt;&gt;TRIM(B772),ISNUMBER(FIND("*",A772)),ISNUMBER(FIND("?",A772)),ISNUMBER(FIND("~",A772)),ISNUMBER(FIND("*",B772)),ISNUMBER(FIND("?",B772)),ISNUMBER(FIND("~",B772))),"Перевірте код і відділ",IF(COUNTIF($A$7:$A$806,"="&amp;A772)&gt;1,"Код повторюється",IF(COUNTIFS('Налаштування'!$I$7:$I$18,"="&amp;B772,'Налаштування'!$J$7:$J$18,"Готово")&lt;&gt;1,"Перевірте відділ",IF(NOT(OR(C772="Тижневий",C772="Місячний")),"Оберіть тип",IF(OR(NOT(ISNUMBER(D772)),NOT(ISNUMBER(E772))),"Вкажіть дати",IF(OR(OR(D772&lt;1,D772&gt;2958465,D772&lt;&gt;INT(D772)),OR(E772&lt;1,E772&gt;2958465,E772&lt;&gt;INT(E772)),D772&gt;E772),"Перевірте дати",IF(OR('Налаштування'!$C$4&lt;&gt;"Готово",E772&lt;DATE('Налаштування'!$B$4,1,1),D772&gt;DATE('Налаштування'!$B$4,12,31)),"Перевірте рік",IF(OR(AND(C772="Тижневий",E772-D772&lt;&gt;6),AND(C772="Місячний",OR(YEAR(D772)&lt;&gt;'Налаштування'!$B$4,DAY(D772)&lt;&gt;1,E772&lt;&gt;DATE(YEAR(D772),MONTH(D772)+1,0)))),"Перевірте період",IF(COUNTIFS($B$7:$B$806,"="&amp;B772,$C$7:$C$806,C772,$D$7:$D$806,"&lt;="&amp;E772,$E$7:$E$806,"&gt;="&amp;D772)&gt;1,"Періоди перетинаються","Поля заповнені")))))))))))</x:f>
      </x:c>
      <x:c r="L772" s="11"/>
    </x:row>
    <x:row r="773" ht="40" customHeight="1">
      <x:c r="A773" s="11"/>
      <x:c r="B773" s="11"/>
      <x:c r="C773" s="11"/>
      <x:c r="D773" s="23"/>
      <x:c r="E773" s="23"/>
      <x:c r="F773" s="11"/>
      <x:c r="G773" s="11"/>
      <x:c r="H773" s="11"/>
      <x:c r="I773" s="11"/>
      <x:c r="J773" s="11"/>
      <x:c r="K773" s="12" t="str">
        <x:f>IF(COUNTA(A773:J773,L773)=0,"",IF(OR(OR(NOT(ISTEXT(A773)),LEN(TRIM(A773))=0),OR(NOT(ISTEXT(B773)),LEN(TRIM(B773))=0),OR(NOT(ISTEXT(F773)),LEN(TRIM(F773))=0),OR(NOT(ISTEXT(J773)),LEN(TRIM(J773))=0)),"Заповніть код, відділ, підсумок і роль",IF(OR(A773&lt;&gt;TRIM(A773),B773&lt;&gt;TRIM(B773),ISNUMBER(FIND("*",A773)),ISNUMBER(FIND("?",A773)),ISNUMBER(FIND("~",A773)),ISNUMBER(FIND("*",B773)),ISNUMBER(FIND("?",B773)),ISNUMBER(FIND("~",B773))),"Перевірте код і відділ",IF(COUNTIF($A$7:$A$806,"="&amp;A773)&gt;1,"Код повторюється",IF(COUNTIFS('Налаштування'!$I$7:$I$18,"="&amp;B773,'Налаштування'!$J$7:$J$18,"Готово")&lt;&gt;1,"Перевірте відділ",IF(NOT(OR(C773="Тижневий",C773="Місячний")),"Оберіть тип",IF(OR(NOT(ISNUMBER(D773)),NOT(ISNUMBER(E773))),"Вкажіть дати",IF(OR(OR(D773&lt;1,D773&gt;2958465,D773&lt;&gt;INT(D773)),OR(E773&lt;1,E773&gt;2958465,E773&lt;&gt;INT(E773)),D773&gt;E773),"Перевірте дати",IF(OR('Налаштування'!$C$4&lt;&gt;"Готово",E773&lt;DATE('Налаштування'!$B$4,1,1),D773&gt;DATE('Налаштування'!$B$4,12,31)),"Перевірте рік",IF(OR(AND(C773="Тижневий",E773-D773&lt;&gt;6),AND(C773="Місячний",OR(YEAR(D773)&lt;&gt;'Налаштування'!$B$4,DAY(D773)&lt;&gt;1,E773&lt;&gt;DATE(YEAR(D773),MONTH(D773)+1,0)))),"Перевірте період",IF(COUNTIFS($B$7:$B$806,"="&amp;B773,$C$7:$C$806,C773,$D$7:$D$806,"&lt;="&amp;E773,$E$7:$E$806,"&gt;="&amp;D773)&gt;1,"Періоди перетинаються","Поля заповнені")))))))))))</x:f>
      </x:c>
      <x:c r="L773" s="11"/>
    </x:row>
    <x:row r="774" ht="40" customHeight="1">
      <x:c r="A774" s="11"/>
      <x:c r="B774" s="11"/>
      <x:c r="C774" s="11"/>
      <x:c r="D774" s="23"/>
      <x:c r="E774" s="23"/>
      <x:c r="F774" s="11"/>
      <x:c r="G774" s="11"/>
      <x:c r="H774" s="11"/>
      <x:c r="I774" s="11"/>
      <x:c r="J774" s="11"/>
      <x:c r="K774" s="12" t="str">
        <x:f>IF(COUNTA(A774:J774,L774)=0,"",IF(OR(OR(NOT(ISTEXT(A774)),LEN(TRIM(A774))=0),OR(NOT(ISTEXT(B774)),LEN(TRIM(B774))=0),OR(NOT(ISTEXT(F774)),LEN(TRIM(F774))=0),OR(NOT(ISTEXT(J774)),LEN(TRIM(J774))=0)),"Заповніть код, відділ, підсумок і роль",IF(OR(A774&lt;&gt;TRIM(A774),B774&lt;&gt;TRIM(B774),ISNUMBER(FIND("*",A774)),ISNUMBER(FIND("?",A774)),ISNUMBER(FIND("~",A774)),ISNUMBER(FIND("*",B774)),ISNUMBER(FIND("?",B774)),ISNUMBER(FIND("~",B774))),"Перевірте код і відділ",IF(COUNTIF($A$7:$A$806,"="&amp;A774)&gt;1,"Код повторюється",IF(COUNTIFS('Налаштування'!$I$7:$I$18,"="&amp;B774,'Налаштування'!$J$7:$J$18,"Готово")&lt;&gt;1,"Перевірте відділ",IF(NOT(OR(C774="Тижневий",C774="Місячний")),"Оберіть тип",IF(OR(NOT(ISNUMBER(D774)),NOT(ISNUMBER(E774))),"Вкажіть дати",IF(OR(OR(D774&lt;1,D774&gt;2958465,D774&lt;&gt;INT(D774)),OR(E774&lt;1,E774&gt;2958465,E774&lt;&gt;INT(E774)),D774&gt;E774),"Перевірте дати",IF(OR('Налаштування'!$C$4&lt;&gt;"Готово",E774&lt;DATE('Налаштування'!$B$4,1,1),D774&gt;DATE('Налаштування'!$B$4,12,31)),"Перевірте рік",IF(OR(AND(C774="Тижневий",E774-D774&lt;&gt;6),AND(C774="Місячний",OR(YEAR(D774)&lt;&gt;'Налаштування'!$B$4,DAY(D774)&lt;&gt;1,E774&lt;&gt;DATE(YEAR(D774),MONTH(D774)+1,0)))),"Перевірте період",IF(COUNTIFS($B$7:$B$806,"="&amp;B774,$C$7:$C$806,C774,$D$7:$D$806,"&lt;="&amp;E774,$E$7:$E$806,"&gt;="&amp;D774)&gt;1,"Періоди перетинаються","Поля заповнені")))))))))))</x:f>
      </x:c>
      <x:c r="L774" s="11"/>
    </x:row>
    <x:row r="775" ht="40" customHeight="1">
      <x:c r="A775" s="11"/>
      <x:c r="B775" s="11"/>
      <x:c r="C775" s="11"/>
      <x:c r="D775" s="23"/>
      <x:c r="E775" s="23"/>
      <x:c r="F775" s="11"/>
      <x:c r="G775" s="11"/>
      <x:c r="H775" s="11"/>
      <x:c r="I775" s="11"/>
      <x:c r="J775" s="11"/>
      <x:c r="K775" s="12" t="str">
        <x:f>IF(COUNTA(A775:J775,L775)=0,"",IF(OR(OR(NOT(ISTEXT(A775)),LEN(TRIM(A775))=0),OR(NOT(ISTEXT(B775)),LEN(TRIM(B775))=0),OR(NOT(ISTEXT(F775)),LEN(TRIM(F775))=0),OR(NOT(ISTEXT(J775)),LEN(TRIM(J775))=0)),"Заповніть код, відділ, підсумок і роль",IF(OR(A775&lt;&gt;TRIM(A775),B775&lt;&gt;TRIM(B775),ISNUMBER(FIND("*",A775)),ISNUMBER(FIND("?",A775)),ISNUMBER(FIND("~",A775)),ISNUMBER(FIND("*",B775)),ISNUMBER(FIND("?",B775)),ISNUMBER(FIND("~",B775))),"Перевірте код і відділ",IF(COUNTIF($A$7:$A$806,"="&amp;A775)&gt;1,"Код повторюється",IF(COUNTIFS('Налаштування'!$I$7:$I$18,"="&amp;B775,'Налаштування'!$J$7:$J$18,"Готово")&lt;&gt;1,"Перевірте відділ",IF(NOT(OR(C775="Тижневий",C775="Місячний")),"Оберіть тип",IF(OR(NOT(ISNUMBER(D775)),NOT(ISNUMBER(E775))),"Вкажіть дати",IF(OR(OR(D775&lt;1,D775&gt;2958465,D775&lt;&gt;INT(D775)),OR(E775&lt;1,E775&gt;2958465,E775&lt;&gt;INT(E775)),D775&gt;E775),"Перевірте дати",IF(OR('Налаштування'!$C$4&lt;&gt;"Готово",E775&lt;DATE('Налаштування'!$B$4,1,1),D775&gt;DATE('Налаштування'!$B$4,12,31)),"Перевірте рік",IF(OR(AND(C775="Тижневий",E775-D775&lt;&gt;6),AND(C775="Місячний",OR(YEAR(D775)&lt;&gt;'Налаштування'!$B$4,DAY(D775)&lt;&gt;1,E775&lt;&gt;DATE(YEAR(D775),MONTH(D775)+1,0)))),"Перевірте період",IF(COUNTIFS($B$7:$B$806,"="&amp;B775,$C$7:$C$806,C775,$D$7:$D$806,"&lt;="&amp;E775,$E$7:$E$806,"&gt;="&amp;D775)&gt;1,"Періоди перетинаються","Поля заповнені")))))))))))</x:f>
      </x:c>
      <x:c r="L775" s="11"/>
    </x:row>
    <x:row r="776" ht="40" customHeight="1">
      <x:c r="A776" s="11"/>
      <x:c r="B776" s="11"/>
      <x:c r="C776" s="11"/>
      <x:c r="D776" s="23"/>
      <x:c r="E776" s="23"/>
      <x:c r="F776" s="11"/>
      <x:c r="G776" s="11"/>
      <x:c r="H776" s="11"/>
      <x:c r="I776" s="11"/>
      <x:c r="J776" s="11"/>
      <x:c r="K776" s="12" t="str">
        <x:f>IF(COUNTA(A776:J776,L776)=0,"",IF(OR(OR(NOT(ISTEXT(A776)),LEN(TRIM(A776))=0),OR(NOT(ISTEXT(B776)),LEN(TRIM(B776))=0),OR(NOT(ISTEXT(F776)),LEN(TRIM(F776))=0),OR(NOT(ISTEXT(J776)),LEN(TRIM(J776))=0)),"Заповніть код, відділ, підсумок і роль",IF(OR(A776&lt;&gt;TRIM(A776),B776&lt;&gt;TRIM(B776),ISNUMBER(FIND("*",A776)),ISNUMBER(FIND("?",A776)),ISNUMBER(FIND("~",A776)),ISNUMBER(FIND("*",B776)),ISNUMBER(FIND("?",B776)),ISNUMBER(FIND("~",B776))),"Перевірте код і відділ",IF(COUNTIF($A$7:$A$806,"="&amp;A776)&gt;1,"Код повторюється",IF(COUNTIFS('Налаштування'!$I$7:$I$18,"="&amp;B776,'Налаштування'!$J$7:$J$18,"Готово")&lt;&gt;1,"Перевірте відділ",IF(NOT(OR(C776="Тижневий",C776="Місячний")),"Оберіть тип",IF(OR(NOT(ISNUMBER(D776)),NOT(ISNUMBER(E776))),"Вкажіть дати",IF(OR(OR(D776&lt;1,D776&gt;2958465,D776&lt;&gt;INT(D776)),OR(E776&lt;1,E776&gt;2958465,E776&lt;&gt;INT(E776)),D776&gt;E776),"Перевірте дати",IF(OR('Налаштування'!$C$4&lt;&gt;"Готово",E776&lt;DATE('Налаштування'!$B$4,1,1),D776&gt;DATE('Налаштування'!$B$4,12,31)),"Перевірте рік",IF(OR(AND(C776="Тижневий",E776-D776&lt;&gt;6),AND(C776="Місячний",OR(YEAR(D776)&lt;&gt;'Налаштування'!$B$4,DAY(D776)&lt;&gt;1,E776&lt;&gt;DATE(YEAR(D776),MONTH(D776)+1,0)))),"Перевірте період",IF(COUNTIFS($B$7:$B$806,"="&amp;B776,$C$7:$C$806,C776,$D$7:$D$806,"&lt;="&amp;E776,$E$7:$E$806,"&gt;="&amp;D776)&gt;1,"Періоди перетинаються","Поля заповнені")))))))))))</x:f>
      </x:c>
      <x:c r="L776" s="11"/>
    </x:row>
    <x:row r="777" ht="40" customHeight="1">
      <x:c r="A777" s="11"/>
      <x:c r="B777" s="11"/>
      <x:c r="C777" s="11"/>
      <x:c r="D777" s="23"/>
      <x:c r="E777" s="23"/>
      <x:c r="F777" s="11"/>
      <x:c r="G777" s="11"/>
      <x:c r="H777" s="11"/>
      <x:c r="I777" s="11"/>
      <x:c r="J777" s="11"/>
      <x:c r="K777" s="12" t="str">
        <x:f>IF(COUNTA(A777:J777,L777)=0,"",IF(OR(OR(NOT(ISTEXT(A777)),LEN(TRIM(A777))=0),OR(NOT(ISTEXT(B777)),LEN(TRIM(B777))=0),OR(NOT(ISTEXT(F777)),LEN(TRIM(F777))=0),OR(NOT(ISTEXT(J777)),LEN(TRIM(J777))=0)),"Заповніть код, відділ, підсумок і роль",IF(OR(A777&lt;&gt;TRIM(A777),B777&lt;&gt;TRIM(B777),ISNUMBER(FIND("*",A777)),ISNUMBER(FIND("?",A777)),ISNUMBER(FIND("~",A777)),ISNUMBER(FIND("*",B777)),ISNUMBER(FIND("?",B777)),ISNUMBER(FIND("~",B777))),"Перевірте код і відділ",IF(COUNTIF($A$7:$A$806,"="&amp;A777)&gt;1,"Код повторюється",IF(COUNTIFS('Налаштування'!$I$7:$I$18,"="&amp;B777,'Налаштування'!$J$7:$J$18,"Готово")&lt;&gt;1,"Перевірте відділ",IF(NOT(OR(C777="Тижневий",C777="Місячний")),"Оберіть тип",IF(OR(NOT(ISNUMBER(D777)),NOT(ISNUMBER(E777))),"Вкажіть дати",IF(OR(OR(D777&lt;1,D777&gt;2958465,D777&lt;&gt;INT(D777)),OR(E777&lt;1,E777&gt;2958465,E777&lt;&gt;INT(E777)),D777&gt;E777),"Перевірте дати",IF(OR('Налаштування'!$C$4&lt;&gt;"Готово",E777&lt;DATE('Налаштування'!$B$4,1,1),D777&gt;DATE('Налаштування'!$B$4,12,31)),"Перевірте рік",IF(OR(AND(C777="Тижневий",E777-D777&lt;&gt;6),AND(C777="Місячний",OR(YEAR(D777)&lt;&gt;'Налаштування'!$B$4,DAY(D777)&lt;&gt;1,E777&lt;&gt;DATE(YEAR(D777),MONTH(D777)+1,0)))),"Перевірте період",IF(COUNTIFS($B$7:$B$806,"="&amp;B777,$C$7:$C$806,C777,$D$7:$D$806,"&lt;="&amp;E777,$E$7:$E$806,"&gt;="&amp;D777)&gt;1,"Періоди перетинаються","Поля заповнені")))))))))))</x:f>
      </x:c>
      <x:c r="L777" s="11"/>
    </x:row>
    <x:row r="778" ht="40" customHeight="1">
      <x:c r="A778" s="11"/>
      <x:c r="B778" s="11"/>
      <x:c r="C778" s="11"/>
      <x:c r="D778" s="23"/>
      <x:c r="E778" s="23"/>
      <x:c r="F778" s="11"/>
      <x:c r="G778" s="11"/>
      <x:c r="H778" s="11"/>
      <x:c r="I778" s="11"/>
      <x:c r="J778" s="11"/>
      <x:c r="K778" s="12" t="str">
        <x:f>IF(COUNTA(A778:J778,L778)=0,"",IF(OR(OR(NOT(ISTEXT(A778)),LEN(TRIM(A778))=0),OR(NOT(ISTEXT(B778)),LEN(TRIM(B778))=0),OR(NOT(ISTEXT(F778)),LEN(TRIM(F778))=0),OR(NOT(ISTEXT(J778)),LEN(TRIM(J778))=0)),"Заповніть код, відділ, підсумок і роль",IF(OR(A778&lt;&gt;TRIM(A778),B778&lt;&gt;TRIM(B778),ISNUMBER(FIND("*",A778)),ISNUMBER(FIND("?",A778)),ISNUMBER(FIND("~",A778)),ISNUMBER(FIND("*",B778)),ISNUMBER(FIND("?",B778)),ISNUMBER(FIND("~",B778))),"Перевірте код і відділ",IF(COUNTIF($A$7:$A$806,"="&amp;A778)&gt;1,"Код повторюється",IF(COUNTIFS('Налаштування'!$I$7:$I$18,"="&amp;B778,'Налаштування'!$J$7:$J$18,"Готово")&lt;&gt;1,"Перевірте відділ",IF(NOT(OR(C778="Тижневий",C778="Місячний")),"Оберіть тип",IF(OR(NOT(ISNUMBER(D778)),NOT(ISNUMBER(E778))),"Вкажіть дати",IF(OR(OR(D778&lt;1,D778&gt;2958465,D778&lt;&gt;INT(D778)),OR(E778&lt;1,E778&gt;2958465,E778&lt;&gt;INT(E778)),D778&gt;E778),"Перевірте дати",IF(OR('Налаштування'!$C$4&lt;&gt;"Готово",E778&lt;DATE('Налаштування'!$B$4,1,1),D778&gt;DATE('Налаштування'!$B$4,12,31)),"Перевірте рік",IF(OR(AND(C778="Тижневий",E778-D778&lt;&gt;6),AND(C778="Місячний",OR(YEAR(D778)&lt;&gt;'Налаштування'!$B$4,DAY(D778)&lt;&gt;1,E778&lt;&gt;DATE(YEAR(D778),MONTH(D778)+1,0)))),"Перевірте період",IF(COUNTIFS($B$7:$B$806,"="&amp;B778,$C$7:$C$806,C778,$D$7:$D$806,"&lt;="&amp;E778,$E$7:$E$806,"&gt;="&amp;D778)&gt;1,"Періоди перетинаються","Поля заповнені")))))))))))</x:f>
      </x:c>
      <x:c r="L778" s="11"/>
    </x:row>
    <x:row r="779" ht="40" customHeight="1">
      <x:c r="A779" s="11"/>
      <x:c r="B779" s="11"/>
      <x:c r="C779" s="11"/>
      <x:c r="D779" s="23"/>
      <x:c r="E779" s="23"/>
      <x:c r="F779" s="11"/>
      <x:c r="G779" s="11"/>
      <x:c r="H779" s="11"/>
      <x:c r="I779" s="11"/>
      <x:c r="J779" s="11"/>
      <x:c r="K779" s="12" t="str">
        <x:f>IF(COUNTA(A779:J779,L779)=0,"",IF(OR(OR(NOT(ISTEXT(A779)),LEN(TRIM(A779))=0),OR(NOT(ISTEXT(B779)),LEN(TRIM(B779))=0),OR(NOT(ISTEXT(F779)),LEN(TRIM(F779))=0),OR(NOT(ISTEXT(J779)),LEN(TRIM(J779))=0)),"Заповніть код, відділ, підсумок і роль",IF(OR(A779&lt;&gt;TRIM(A779),B779&lt;&gt;TRIM(B779),ISNUMBER(FIND("*",A779)),ISNUMBER(FIND("?",A779)),ISNUMBER(FIND("~",A779)),ISNUMBER(FIND("*",B779)),ISNUMBER(FIND("?",B779)),ISNUMBER(FIND("~",B779))),"Перевірте код і відділ",IF(COUNTIF($A$7:$A$806,"="&amp;A779)&gt;1,"Код повторюється",IF(COUNTIFS('Налаштування'!$I$7:$I$18,"="&amp;B779,'Налаштування'!$J$7:$J$18,"Готово")&lt;&gt;1,"Перевірте відділ",IF(NOT(OR(C779="Тижневий",C779="Місячний")),"Оберіть тип",IF(OR(NOT(ISNUMBER(D779)),NOT(ISNUMBER(E779))),"Вкажіть дати",IF(OR(OR(D779&lt;1,D779&gt;2958465,D779&lt;&gt;INT(D779)),OR(E779&lt;1,E779&gt;2958465,E779&lt;&gt;INT(E779)),D779&gt;E779),"Перевірте дати",IF(OR('Налаштування'!$C$4&lt;&gt;"Готово",E779&lt;DATE('Налаштування'!$B$4,1,1),D779&gt;DATE('Налаштування'!$B$4,12,31)),"Перевірте рік",IF(OR(AND(C779="Тижневий",E779-D779&lt;&gt;6),AND(C779="Місячний",OR(YEAR(D779)&lt;&gt;'Налаштування'!$B$4,DAY(D779)&lt;&gt;1,E779&lt;&gt;DATE(YEAR(D779),MONTH(D779)+1,0)))),"Перевірте період",IF(COUNTIFS($B$7:$B$806,"="&amp;B779,$C$7:$C$806,C779,$D$7:$D$806,"&lt;="&amp;E779,$E$7:$E$806,"&gt;="&amp;D779)&gt;1,"Періоди перетинаються","Поля заповнені")))))))))))</x:f>
      </x:c>
      <x:c r="L779" s="11"/>
    </x:row>
    <x:row r="780" ht="40" customHeight="1">
      <x:c r="A780" s="11"/>
      <x:c r="B780" s="11"/>
      <x:c r="C780" s="11"/>
      <x:c r="D780" s="23"/>
      <x:c r="E780" s="23"/>
      <x:c r="F780" s="11"/>
      <x:c r="G780" s="11"/>
      <x:c r="H780" s="11"/>
      <x:c r="I780" s="11"/>
      <x:c r="J780" s="11"/>
      <x:c r="K780" s="12" t="str">
        <x:f>IF(COUNTA(A780:J780,L780)=0,"",IF(OR(OR(NOT(ISTEXT(A780)),LEN(TRIM(A780))=0),OR(NOT(ISTEXT(B780)),LEN(TRIM(B780))=0),OR(NOT(ISTEXT(F780)),LEN(TRIM(F780))=0),OR(NOT(ISTEXT(J780)),LEN(TRIM(J780))=0)),"Заповніть код, відділ, підсумок і роль",IF(OR(A780&lt;&gt;TRIM(A780),B780&lt;&gt;TRIM(B780),ISNUMBER(FIND("*",A780)),ISNUMBER(FIND("?",A780)),ISNUMBER(FIND("~",A780)),ISNUMBER(FIND("*",B780)),ISNUMBER(FIND("?",B780)),ISNUMBER(FIND("~",B780))),"Перевірте код і відділ",IF(COUNTIF($A$7:$A$806,"="&amp;A780)&gt;1,"Код повторюється",IF(COUNTIFS('Налаштування'!$I$7:$I$18,"="&amp;B780,'Налаштування'!$J$7:$J$18,"Готово")&lt;&gt;1,"Перевірте відділ",IF(NOT(OR(C780="Тижневий",C780="Місячний")),"Оберіть тип",IF(OR(NOT(ISNUMBER(D780)),NOT(ISNUMBER(E780))),"Вкажіть дати",IF(OR(OR(D780&lt;1,D780&gt;2958465,D780&lt;&gt;INT(D780)),OR(E780&lt;1,E780&gt;2958465,E780&lt;&gt;INT(E780)),D780&gt;E780),"Перевірте дати",IF(OR('Налаштування'!$C$4&lt;&gt;"Готово",E780&lt;DATE('Налаштування'!$B$4,1,1),D780&gt;DATE('Налаштування'!$B$4,12,31)),"Перевірте рік",IF(OR(AND(C780="Тижневий",E780-D780&lt;&gt;6),AND(C780="Місячний",OR(YEAR(D780)&lt;&gt;'Налаштування'!$B$4,DAY(D780)&lt;&gt;1,E780&lt;&gt;DATE(YEAR(D780),MONTH(D780)+1,0)))),"Перевірте період",IF(COUNTIFS($B$7:$B$806,"="&amp;B780,$C$7:$C$806,C780,$D$7:$D$806,"&lt;="&amp;E780,$E$7:$E$806,"&gt;="&amp;D780)&gt;1,"Періоди перетинаються","Поля заповнені")))))))))))</x:f>
      </x:c>
      <x:c r="L780" s="11"/>
    </x:row>
    <x:row r="781" ht="40" customHeight="1">
      <x:c r="A781" s="11"/>
      <x:c r="B781" s="11"/>
      <x:c r="C781" s="11"/>
      <x:c r="D781" s="23"/>
      <x:c r="E781" s="23"/>
      <x:c r="F781" s="11"/>
      <x:c r="G781" s="11"/>
      <x:c r="H781" s="11"/>
      <x:c r="I781" s="11"/>
      <x:c r="J781" s="11"/>
      <x:c r="K781" s="12" t="str">
        <x:f>IF(COUNTA(A781:J781,L781)=0,"",IF(OR(OR(NOT(ISTEXT(A781)),LEN(TRIM(A781))=0),OR(NOT(ISTEXT(B781)),LEN(TRIM(B781))=0),OR(NOT(ISTEXT(F781)),LEN(TRIM(F781))=0),OR(NOT(ISTEXT(J781)),LEN(TRIM(J781))=0)),"Заповніть код, відділ, підсумок і роль",IF(OR(A781&lt;&gt;TRIM(A781),B781&lt;&gt;TRIM(B781),ISNUMBER(FIND("*",A781)),ISNUMBER(FIND("?",A781)),ISNUMBER(FIND("~",A781)),ISNUMBER(FIND("*",B781)),ISNUMBER(FIND("?",B781)),ISNUMBER(FIND("~",B781))),"Перевірте код і відділ",IF(COUNTIF($A$7:$A$806,"="&amp;A781)&gt;1,"Код повторюється",IF(COUNTIFS('Налаштування'!$I$7:$I$18,"="&amp;B781,'Налаштування'!$J$7:$J$18,"Готово")&lt;&gt;1,"Перевірте відділ",IF(NOT(OR(C781="Тижневий",C781="Місячний")),"Оберіть тип",IF(OR(NOT(ISNUMBER(D781)),NOT(ISNUMBER(E781))),"Вкажіть дати",IF(OR(OR(D781&lt;1,D781&gt;2958465,D781&lt;&gt;INT(D781)),OR(E781&lt;1,E781&gt;2958465,E781&lt;&gt;INT(E781)),D781&gt;E781),"Перевірте дати",IF(OR('Налаштування'!$C$4&lt;&gt;"Готово",E781&lt;DATE('Налаштування'!$B$4,1,1),D781&gt;DATE('Налаштування'!$B$4,12,31)),"Перевірте рік",IF(OR(AND(C781="Тижневий",E781-D781&lt;&gt;6),AND(C781="Місячний",OR(YEAR(D781)&lt;&gt;'Налаштування'!$B$4,DAY(D781)&lt;&gt;1,E781&lt;&gt;DATE(YEAR(D781),MONTH(D781)+1,0)))),"Перевірте період",IF(COUNTIFS($B$7:$B$806,"="&amp;B781,$C$7:$C$806,C781,$D$7:$D$806,"&lt;="&amp;E781,$E$7:$E$806,"&gt;="&amp;D781)&gt;1,"Періоди перетинаються","Поля заповнені")))))))))))</x:f>
      </x:c>
      <x:c r="L781" s="11"/>
    </x:row>
    <x:row r="782" ht="40" customHeight="1">
      <x:c r="A782" s="11"/>
      <x:c r="B782" s="11"/>
      <x:c r="C782" s="11"/>
      <x:c r="D782" s="23"/>
      <x:c r="E782" s="23"/>
      <x:c r="F782" s="11"/>
      <x:c r="G782" s="11"/>
      <x:c r="H782" s="11"/>
      <x:c r="I782" s="11"/>
      <x:c r="J782" s="11"/>
      <x:c r="K782" s="12" t="str">
        <x:f>IF(COUNTA(A782:J782,L782)=0,"",IF(OR(OR(NOT(ISTEXT(A782)),LEN(TRIM(A782))=0),OR(NOT(ISTEXT(B782)),LEN(TRIM(B782))=0),OR(NOT(ISTEXT(F782)),LEN(TRIM(F782))=0),OR(NOT(ISTEXT(J782)),LEN(TRIM(J782))=0)),"Заповніть код, відділ, підсумок і роль",IF(OR(A782&lt;&gt;TRIM(A782),B782&lt;&gt;TRIM(B782),ISNUMBER(FIND("*",A782)),ISNUMBER(FIND("?",A782)),ISNUMBER(FIND("~",A782)),ISNUMBER(FIND("*",B782)),ISNUMBER(FIND("?",B782)),ISNUMBER(FIND("~",B782))),"Перевірте код і відділ",IF(COUNTIF($A$7:$A$806,"="&amp;A782)&gt;1,"Код повторюється",IF(COUNTIFS('Налаштування'!$I$7:$I$18,"="&amp;B782,'Налаштування'!$J$7:$J$18,"Готово")&lt;&gt;1,"Перевірте відділ",IF(NOT(OR(C782="Тижневий",C782="Місячний")),"Оберіть тип",IF(OR(NOT(ISNUMBER(D782)),NOT(ISNUMBER(E782))),"Вкажіть дати",IF(OR(OR(D782&lt;1,D782&gt;2958465,D782&lt;&gt;INT(D782)),OR(E782&lt;1,E782&gt;2958465,E782&lt;&gt;INT(E782)),D782&gt;E782),"Перевірте дати",IF(OR('Налаштування'!$C$4&lt;&gt;"Готово",E782&lt;DATE('Налаштування'!$B$4,1,1),D782&gt;DATE('Налаштування'!$B$4,12,31)),"Перевірте рік",IF(OR(AND(C782="Тижневий",E782-D782&lt;&gt;6),AND(C782="Місячний",OR(YEAR(D782)&lt;&gt;'Налаштування'!$B$4,DAY(D782)&lt;&gt;1,E782&lt;&gt;DATE(YEAR(D782),MONTH(D782)+1,0)))),"Перевірте період",IF(COUNTIFS($B$7:$B$806,"="&amp;B782,$C$7:$C$806,C782,$D$7:$D$806,"&lt;="&amp;E782,$E$7:$E$806,"&gt;="&amp;D782)&gt;1,"Періоди перетинаються","Поля заповнені")))))))))))</x:f>
      </x:c>
      <x:c r="L782" s="11"/>
    </x:row>
    <x:row r="783" ht="40" customHeight="1">
      <x:c r="A783" s="11"/>
      <x:c r="B783" s="11"/>
      <x:c r="C783" s="11"/>
      <x:c r="D783" s="23"/>
      <x:c r="E783" s="23"/>
      <x:c r="F783" s="11"/>
      <x:c r="G783" s="11"/>
      <x:c r="H783" s="11"/>
      <x:c r="I783" s="11"/>
      <x:c r="J783" s="11"/>
      <x:c r="K783" s="12" t="str">
        <x:f>IF(COUNTA(A783:J783,L783)=0,"",IF(OR(OR(NOT(ISTEXT(A783)),LEN(TRIM(A783))=0),OR(NOT(ISTEXT(B783)),LEN(TRIM(B783))=0),OR(NOT(ISTEXT(F783)),LEN(TRIM(F783))=0),OR(NOT(ISTEXT(J783)),LEN(TRIM(J783))=0)),"Заповніть код, відділ, підсумок і роль",IF(OR(A783&lt;&gt;TRIM(A783),B783&lt;&gt;TRIM(B783),ISNUMBER(FIND("*",A783)),ISNUMBER(FIND("?",A783)),ISNUMBER(FIND("~",A783)),ISNUMBER(FIND("*",B783)),ISNUMBER(FIND("?",B783)),ISNUMBER(FIND("~",B783))),"Перевірте код і відділ",IF(COUNTIF($A$7:$A$806,"="&amp;A783)&gt;1,"Код повторюється",IF(COUNTIFS('Налаштування'!$I$7:$I$18,"="&amp;B783,'Налаштування'!$J$7:$J$18,"Готово")&lt;&gt;1,"Перевірте відділ",IF(NOT(OR(C783="Тижневий",C783="Місячний")),"Оберіть тип",IF(OR(NOT(ISNUMBER(D783)),NOT(ISNUMBER(E783))),"Вкажіть дати",IF(OR(OR(D783&lt;1,D783&gt;2958465,D783&lt;&gt;INT(D783)),OR(E783&lt;1,E783&gt;2958465,E783&lt;&gt;INT(E783)),D783&gt;E783),"Перевірте дати",IF(OR('Налаштування'!$C$4&lt;&gt;"Готово",E783&lt;DATE('Налаштування'!$B$4,1,1),D783&gt;DATE('Налаштування'!$B$4,12,31)),"Перевірте рік",IF(OR(AND(C783="Тижневий",E783-D783&lt;&gt;6),AND(C783="Місячний",OR(YEAR(D783)&lt;&gt;'Налаштування'!$B$4,DAY(D783)&lt;&gt;1,E783&lt;&gt;DATE(YEAR(D783),MONTH(D783)+1,0)))),"Перевірте період",IF(COUNTIFS($B$7:$B$806,"="&amp;B783,$C$7:$C$806,C783,$D$7:$D$806,"&lt;="&amp;E783,$E$7:$E$806,"&gt;="&amp;D783)&gt;1,"Періоди перетинаються","Поля заповнені")))))))))))</x:f>
      </x:c>
      <x:c r="L783" s="11"/>
    </x:row>
    <x:row r="784" ht="40" customHeight="1">
      <x:c r="A784" s="11"/>
      <x:c r="B784" s="11"/>
      <x:c r="C784" s="11"/>
      <x:c r="D784" s="23"/>
      <x:c r="E784" s="23"/>
      <x:c r="F784" s="11"/>
      <x:c r="G784" s="11"/>
      <x:c r="H784" s="11"/>
      <x:c r="I784" s="11"/>
      <x:c r="J784" s="11"/>
      <x:c r="K784" s="12" t="str">
        <x:f>IF(COUNTA(A784:J784,L784)=0,"",IF(OR(OR(NOT(ISTEXT(A784)),LEN(TRIM(A784))=0),OR(NOT(ISTEXT(B784)),LEN(TRIM(B784))=0),OR(NOT(ISTEXT(F784)),LEN(TRIM(F784))=0),OR(NOT(ISTEXT(J784)),LEN(TRIM(J784))=0)),"Заповніть код, відділ, підсумок і роль",IF(OR(A784&lt;&gt;TRIM(A784),B784&lt;&gt;TRIM(B784),ISNUMBER(FIND("*",A784)),ISNUMBER(FIND("?",A784)),ISNUMBER(FIND("~",A784)),ISNUMBER(FIND("*",B784)),ISNUMBER(FIND("?",B784)),ISNUMBER(FIND("~",B784))),"Перевірте код і відділ",IF(COUNTIF($A$7:$A$806,"="&amp;A784)&gt;1,"Код повторюється",IF(COUNTIFS('Налаштування'!$I$7:$I$18,"="&amp;B784,'Налаштування'!$J$7:$J$18,"Готово")&lt;&gt;1,"Перевірте відділ",IF(NOT(OR(C784="Тижневий",C784="Місячний")),"Оберіть тип",IF(OR(NOT(ISNUMBER(D784)),NOT(ISNUMBER(E784))),"Вкажіть дати",IF(OR(OR(D784&lt;1,D784&gt;2958465,D784&lt;&gt;INT(D784)),OR(E784&lt;1,E784&gt;2958465,E784&lt;&gt;INT(E784)),D784&gt;E784),"Перевірте дати",IF(OR('Налаштування'!$C$4&lt;&gt;"Готово",E784&lt;DATE('Налаштування'!$B$4,1,1),D784&gt;DATE('Налаштування'!$B$4,12,31)),"Перевірте рік",IF(OR(AND(C784="Тижневий",E784-D784&lt;&gt;6),AND(C784="Місячний",OR(YEAR(D784)&lt;&gt;'Налаштування'!$B$4,DAY(D784)&lt;&gt;1,E784&lt;&gt;DATE(YEAR(D784),MONTH(D784)+1,0)))),"Перевірте період",IF(COUNTIFS($B$7:$B$806,"="&amp;B784,$C$7:$C$806,C784,$D$7:$D$806,"&lt;="&amp;E784,$E$7:$E$806,"&gt;="&amp;D784)&gt;1,"Періоди перетинаються","Поля заповнені")))))))))))</x:f>
      </x:c>
      <x:c r="L784" s="11"/>
    </x:row>
    <x:row r="785" ht="40" customHeight="1">
      <x:c r="A785" s="11"/>
      <x:c r="B785" s="11"/>
      <x:c r="C785" s="11"/>
      <x:c r="D785" s="23"/>
      <x:c r="E785" s="23"/>
      <x:c r="F785" s="11"/>
      <x:c r="G785" s="11"/>
      <x:c r="H785" s="11"/>
      <x:c r="I785" s="11"/>
      <x:c r="J785" s="11"/>
      <x:c r="K785" s="12" t="str">
        <x:f>IF(COUNTA(A785:J785,L785)=0,"",IF(OR(OR(NOT(ISTEXT(A785)),LEN(TRIM(A785))=0),OR(NOT(ISTEXT(B785)),LEN(TRIM(B785))=0),OR(NOT(ISTEXT(F785)),LEN(TRIM(F785))=0),OR(NOT(ISTEXT(J785)),LEN(TRIM(J785))=0)),"Заповніть код, відділ, підсумок і роль",IF(OR(A785&lt;&gt;TRIM(A785),B785&lt;&gt;TRIM(B785),ISNUMBER(FIND("*",A785)),ISNUMBER(FIND("?",A785)),ISNUMBER(FIND("~",A785)),ISNUMBER(FIND("*",B785)),ISNUMBER(FIND("?",B785)),ISNUMBER(FIND("~",B785))),"Перевірте код і відділ",IF(COUNTIF($A$7:$A$806,"="&amp;A785)&gt;1,"Код повторюється",IF(COUNTIFS('Налаштування'!$I$7:$I$18,"="&amp;B785,'Налаштування'!$J$7:$J$18,"Готово")&lt;&gt;1,"Перевірте відділ",IF(NOT(OR(C785="Тижневий",C785="Місячний")),"Оберіть тип",IF(OR(NOT(ISNUMBER(D785)),NOT(ISNUMBER(E785))),"Вкажіть дати",IF(OR(OR(D785&lt;1,D785&gt;2958465,D785&lt;&gt;INT(D785)),OR(E785&lt;1,E785&gt;2958465,E785&lt;&gt;INT(E785)),D785&gt;E785),"Перевірте дати",IF(OR('Налаштування'!$C$4&lt;&gt;"Готово",E785&lt;DATE('Налаштування'!$B$4,1,1),D785&gt;DATE('Налаштування'!$B$4,12,31)),"Перевірте рік",IF(OR(AND(C785="Тижневий",E785-D785&lt;&gt;6),AND(C785="Місячний",OR(YEAR(D785)&lt;&gt;'Налаштування'!$B$4,DAY(D785)&lt;&gt;1,E785&lt;&gt;DATE(YEAR(D785),MONTH(D785)+1,0)))),"Перевірте період",IF(COUNTIFS($B$7:$B$806,"="&amp;B785,$C$7:$C$806,C785,$D$7:$D$806,"&lt;="&amp;E785,$E$7:$E$806,"&gt;="&amp;D785)&gt;1,"Періоди перетинаються","Поля заповнені")))))))))))</x:f>
      </x:c>
      <x:c r="L785" s="11"/>
    </x:row>
    <x:row r="786" ht="40" customHeight="1">
      <x:c r="A786" s="11"/>
      <x:c r="B786" s="11"/>
      <x:c r="C786" s="11"/>
      <x:c r="D786" s="23"/>
      <x:c r="E786" s="23"/>
      <x:c r="F786" s="11"/>
      <x:c r="G786" s="11"/>
      <x:c r="H786" s="11"/>
      <x:c r="I786" s="11"/>
      <x:c r="J786" s="11"/>
      <x:c r="K786" s="12" t="str">
        <x:f>IF(COUNTA(A786:J786,L786)=0,"",IF(OR(OR(NOT(ISTEXT(A786)),LEN(TRIM(A786))=0),OR(NOT(ISTEXT(B786)),LEN(TRIM(B786))=0),OR(NOT(ISTEXT(F786)),LEN(TRIM(F786))=0),OR(NOT(ISTEXT(J786)),LEN(TRIM(J786))=0)),"Заповніть код, відділ, підсумок і роль",IF(OR(A786&lt;&gt;TRIM(A786),B786&lt;&gt;TRIM(B786),ISNUMBER(FIND("*",A786)),ISNUMBER(FIND("?",A786)),ISNUMBER(FIND("~",A786)),ISNUMBER(FIND("*",B786)),ISNUMBER(FIND("?",B786)),ISNUMBER(FIND("~",B786))),"Перевірте код і відділ",IF(COUNTIF($A$7:$A$806,"="&amp;A786)&gt;1,"Код повторюється",IF(COUNTIFS('Налаштування'!$I$7:$I$18,"="&amp;B786,'Налаштування'!$J$7:$J$18,"Готово")&lt;&gt;1,"Перевірте відділ",IF(NOT(OR(C786="Тижневий",C786="Місячний")),"Оберіть тип",IF(OR(NOT(ISNUMBER(D786)),NOT(ISNUMBER(E786))),"Вкажіть дати",IF(OR(OR(D786&lt;1,D786&gt;2958465,D786&lt;&gt;INT(D786)),OR(E786&lt;1,E786&gt;2958465,E786&lt;&gt;INT(E786)),D786&gt;E786),"Перевірте дати",IF(OR('Налаштування'!$C$4&lt;&gt;"Готово",E786&lt;DATE('Налаштування'!$B$4,1,1),D786&gt;DATE('Налаштування'!$B$4,12,31)),"Перевірте рік",IF(OR(AND(C786="Тижневий",E786-D786&lt;&gt;6),AND(C786="Місячний",OR(YEAR(D786)&lt;&gt;'Налаштування'!$B$4,DAY(D786)&lt;&gt;1,E786&lt;&gt;DATE(YEAR(D786),MONTH(D786)+1,0)))),"Перевірте період",IF(COUNTIFS($B$7:$B$806,"="&amp;B786,$C$7:$C$806,C786,$D$7:$D$806,"&lt;="&amp;E786,$E$7:$E$806,"&gt;="&amp;D786)&gt;1,"Періоди перетинаються","Поля заповнені")))))))))))</x:f>
      </x:c>
      <x:c r="L786" s="11"/>
    </x:row>
    <x:row r="787" ht="40" customHeight="1">
      <x:c r="A787" s="11"/>
      <x:c r="B787" s="11"/>
      <x:c r="C787" s="11"/>
      <x:c r="D787" s="23"/>
      <x:c r="E787" s="23"/>
      <x:c r="F787" s="11"/>
      <x:c r="G787" s="11"/>
      <x:c r="H787" s="11"/>
      <x:c r="I787" s="11"/>
      <x:c r="J787" s="11"/>
      <x:c r="K787" s="12" t="str">
        <x:f>IF(COUNTA(A787:J787,L787)=0,"",IF(OR(OR(NOT(ISTEXT(A787)),LEN(TRIM(A787))=0),OR(NOT(ISTEXT(B787)),LEN(TRIM(B787))=0),OR(NOT(ISTEXT(F787)),LEN(TRIM(F787))=0),OR(NOT(ISTEXT(J787)),LEN(TRIM(J787))=0)),"Заповніть код, відділ, підсумок і роль",IF(OR(A787&lt;&gt;TRIM(A787),B787&lt;&gt;TRIM(B787),ISNUMBER(FIND("*",A787)),ISNUMBER(FIND("?",A787)),ISNUMBER(FIND("~",A787)),ISNUMBER(FIND("*",B787)),ISNUMBER(FIND("?",B787)),ISNUMBER(FIND("~",B787))),"Перевірте код і відділ",IF(COUNTIF($A$7:$A$806,"="&amp;A787)&gt;1,"Код повторюється",IF(COUNTIFS('Налаштування'!$I$7:$I$18,"="&amp;B787,'Налаштування'!$J$7:$J$18,"Готово")&lt;&gt;1,"Перевірте відділ",IF(NOT(OR(C787="Тижневий",C787="Місячний")),"Оберіть тип",IF(OR(NOT(ISNUMBER(D787)),NOT(ISNUMBER(E787))),"Вкажіть дати",IF(OR(OR(D787&lt;1,D787&gt;2958465,D787&lt;&gt;INT(D787)),OR(E787&lt;1,E787&gt;2958465,E787&lt;&gt;INT(E787)),D787&gt;E787),"Перевірте дати",IF(OR('Налаштування'!$C$4&lt;&gt;"Готово",E787&lt;DATE('Налаштування'!$B$4,1,1),D787&gt;DATE('Налаштування'!$B$4,12,31)),"Перевірте рік",IF(OR(AND(C787="Тижневий",E787-D787&lt;&gt;6),AND(C787="Місячний",OR(YEAR(D787)&lt;&gt;'Налаштування'!$B$4,DAY(D787)&lt;&gt;1,E787&lt;&gt;DATE(YEAR(D787),MONTH(D787)+1,0)))),"Перевірте період",IF(COUNTIFS($B$7:$B$806,"="&amp;B787,$C$7:$C$806,C787,$D$7:$D$806,"&lt;="&amp;E787,$E$7:$E$806,"&gt;="&amp;D787)&gt;1,"Періоди перетинаються","Поля заповнені")))))))))))</x:f>
      </x:c>
      <x:c r="L787" s="11"/>
    </x:row>
    <x:row r="788" ht="40" customHeight="1">
      <x:c r="A788" s="11"/>
      <x:c r="B788" s="11"/>
      <x:c r="C788" s="11"/>
      <x:c r="D788" s="23"/>
      <x:c r="E788" s="23"/>
      <x:c r="F788" s="11"/>
      <x:c r="G788" s="11"/>
      <x:c r="H788" s="11"/>
      <x:c r="I788" s="11"/>
      <x:c r="J788" s="11"/>
      <x:c r="K788" s="12" t="str">
        <x:f>IF(COUNTA(A788:J788,L788)=0,"",IF(OR(OR(NOT(ISTEXT(A788)),LEN(TRIM(A788))=0),OR(NOT(ISTEXT(B788)),LEN(TRIM(B788))=0),OR(NOT(ISTEXT(F788)),LEN(TRIM(F788))=0),OR(NOT(ISTEXT(J788)),LEN(TRIM(J788))=0)),"Заповніть код, відділ, підсумок і роль",IF(OR(A788&lt;&gt;TRIM(A788),B788&lt;&gt;TRIM(B788),ISNUMBER(FIND("*",A788)),ISNUMBER(FIND("?",A788)),ISNUMBER(FIND("~",A788)),ISNUMBER(FIND("*",B788)),ISNUMBER(FIND("?",B788)),ISNUMBER(FIND("~",B788))),"Перевірте код і відділ",IF(COUNTIF($A$7:$A$806,"="&amp;A788)&gt;1,"Код повторюється",IF(COUNTIFS('Налаштування'!$I$7:$I$18,"="&amp;B788,'Налаштування'!$J$7:$J$18,"Готово")&lt;&gt;1,"Перевірте відділ",IF(NOT(OR(C788="Тижневий",C788="Місячний")),"Оберіть тип",IF(OR(NOT(ISNUMBER(D788)),NOT(ISNUMBER(E788))),"Вкажіть дати",IF(OR(OR(D788&lt;1,D788&gt;2958465,D788&lt;&gt;INT(D788)),OR(E788&lt;1,E788&gt;2958465,E788&lt;&gt;INT(E788)),D788&gt;E788),"Перевірте дати",IF(OR('Налаштування'!$C$4&lt;&gt;"Готово",E788&lt;DATE('Налаштування'!$B$4,1,1),D788&gt;DATE('Налаштування'!$B$4,12,31)),"Перевірте рік",IF(OR(AND(C788="Тижневий",E788-D788&lt;&gt;6),AND(C788="Місячний",OR(YEAR(D788)&lt;&gt;'Налаштування'!$B$4,DAY(D788)&lt;&gt;1,E788&lt;&gt;DATE(YEAR(D788),MONTH(D788)+1,0)))),"Перевірте період",IF(COUNTIFS($B$7:$B$806,"="&amp;B788,$C$7:$C$806,C788,$D$7:$D$806,"&lt;="&amp;E788,$E$7:$E$806,"&gt;="&amp;D788)&gt;1,"Періоди перетинаються","Поля заповнені")))))))))))</x:f>
      </x:c>
      <x:c r="L788" s="11"/>
    </x:row>
    <x:row r="789" ht="40" customHeight="1">
      <x:c r="A789" s="11"/>
      <x:c r="B789" s="11"/>
      <x:c r="C789" s="11"/>
      <x:c r="D789" s="23"/>
      <x:c r="E789" s="23"/>
      <x:c r="F789" s="11"/>
      <x:c r="G789" s="11"/>
      <x:c r="H789" s="11"/>
      <x:c r="I789" s="11"/>
      <x:c r="J789" s="11"/>
      <x:c r="K789" s="12" t="str">
        <x:f>IF(COUNTA(A789:J789,L789)=0,"",IF(OR(OR(NOT(ISTEXT(A789)),LEN(TRIM(A789))=0),OR(NOT(ISTEXT(B789)),LEN(TRIM(B789))=0),OR(NOT(ISTEXT(F789)),LEN(TRIM(F789))=0),OR(NOT(ISTEXT(J789)),LEN(TRIM(J789))=0)),"Заповніть код, відділ, підсумок і роль",IF(OR(A789&lt;&gt;TRIM(A789),B789&lt;&gt;TRIM(B789),ISNUMBER(FIND("*",A789)),ISNUMBER(FIND("?",A789)),ISNUMBER(FIND("~",A789)),ISNUMBER(FIND("*",B789)),ISNUMBER(FIND("?",B789)),ISNUMBER(FIND("~",B789))),"Перевірте код і відділ",IF(COUNTIF($A$7:$A$806,"="&amp;A789)&gt;1,"Код повторюється",IF(COUNTIFS('Налаштування'!$I$7:$I$18,"="&amp;B789,'Налаштування'!$J$7:$J$18,"Готово")&lt;&gt;1,"Перевірте відділ",IF(NOT(OR(C789="Тижневий",C789="Місячний")),"Оберіть тип",IF(OR(NOT(ISNUMBER(D789)),NOT(ISNUMBER(E789))),"Вкажіть дати",IF(OR(OR(D789&lt;1,D789&gt;2958465,D789&lt;&gt;INT(D789)),OR(E789&lt;1,E789&gt;2958465,E789&lt;&gt;INT(E789)),D789&gt;E789),"Перевірте дати",IF(OR('Налаштування'!$C$4&lt;&gt;"Готово",E789&lt;DATE('Налаштування'!$B$4,1,1),D789&gt;DATE('Налаштування'!$B$4,12,31)),"Перевірте рік",IF(OR(AND(C789="Тижневий",E789-D789&lt;&gt;6),AND(C789="Місячний",OR(YEAR(D789)&lt;&gt;'Налаштування'!$B$4,DAY(D789)&lt;&gt;1,E789&lt;&gt;DATE(YEAR(D789),MONTH(D789)+1,0)))),"Перевірте період",IF(COUNTIFS($B$7:$B$806,"="&amp;B789,$C$7:$C$806,C789,$D$7:$D$806,"&lt;="&amp;E789,$E$7:$E$806,"&gt;="&amp;D789)&gt;1,"Періоди перетинаються","Поля заповнені")))))))))))</x:f>
      </x:c>
      <x:c r="L789" s="11"/>
    </x:row>
    <x:row r="790" ht="40" customHeight="1">
      <x:c r="A790" s="11"/>
      <x:c r="B790" s="11"/>
      <x:c r="C790" s="11"/>
      <x:c r="D790" s="23"/>
      <x:c r="E790" s="23"/>
      <x:c r="F790" s="11"/>
      <x:c r="G790" s="11"/>
      <x:c r="H790" s="11"/>
      <x:c r="I790" s="11"/>
      <x:c r="J790" s="11"/>
      <x:c r="K790" s="12" t="str">
        <x:f>IF(COUNTA(A790:J790,L790)=0,"",IF(OR(OR(NOT(ISTEXT(A790)),LEN(TRIM(A790))=0),OR(NOT(ISTEXT(B790)),LEN(TRIM(B790))=0),OR(NOT(ISTEXT(F790)),LEN(TRIM(F790))=0),OR(NOT(ISTEXT(J790)),LEN(TRIM(J790))=0)),"Заповніть код, відділ, підсумок і роль",IF(OR(A790&lt;&gt;TRIM(A790),B790&lt;&gt;TRIM(B790),ISNUMBER(FIND("*",A790)),ISNUMBER(FIND("?",A790)),ISNUMBER(FIND("~",A790)),ISNUMBER(FIND("*",B790)),ISNUMBER(FIND("?",B790)),ISNUMBER(FIND("~",B790))),"Перевірте код і відділ",IF(COUNTIF($A$7:$A$806,"="&amp;A790)&gt;1,"Код повторюється",IF(COUNTIFS('Налаштування'!$I$7:$I$18,"="&amp;B790,'Налаштування'!$J$7:$J$18,"Готово")&lt;&gt;1,"Перевірте відділ",IF(NOT(OR(C790="Тижневий",C790="Місячний")),"Оберіть тип",IF(OR(NOT(ISNUMBER(D790)),NOT(ISNUMBER(E790))),"Вкажіть дати",IF(OR(OR(D790&lt;1,D790&gt;2958465,D790&lt;&gt;INT(D790)),OR(E790&lt;1,E790&gt;2958465,E790&lt;&gt;INT(E790)),D790&gt;E790),"Перевірте дати",IF(OR('Налаштування'!$C$4&lt;&gt;"Готово",E790&lt;DATE('Налаштування'!$B$4,1,1),D790&gt;DATE('Налаштування'!$B$4,12,31)),"Перевірте рік",IF(OR(AND(C790="Тижневий",E790-D790&lt;&gt;6),AND(C790="Місячний",OR(YEAR(D790)&lt;&gt;'Налаштування'!$B$4,DAY(D790)&lt;&gt;1,E790&lt;&gt;DATE(YEAR(D790),MONTH(D790)+1,0)))),"Перевірте період",IF(COUNTIFS($B$7:$B$806,"="&amp;B790,$C$7:$C$806,C790,$D$7:$D$806,"&lt;="&amp;E790,$E$7:$E$806,"&gt;="&amp;D790)&gt;1,"Періоди перетинаються","Поля заповнені")))))))))))</x:f>
      </x:c>
      <x:c r="L790" s="11"/>
    </x:row>
    <x:row r="791" ht="40" customHeight="1">
      <x:c r="A791" s="11"/>
      <x:c r="B791" s="11"/>
      <x:c r="C791" s="11"/>
      <x:c r="D791" s="23"/>
      <x:c r="E791" s="23"/>
      <x:c r="F791" s="11"/>
      <x:c r="G791" s="11"/>
      <x:c r="H791" s="11"/>
      <x:c r="I791" s="11"/>
      <x:c r="J791" s="11"/>
      <x:c r="K791" s="12" t="str">
        <x:f>IF(COUNTA(A791:J791,L791)=0,"",IF(OR(OR(NOT(ISTEXT(A791)),LEN(TRIM(A791))=0),OR(NOT(ISTEXT(B791)),LEN(TRIM(B791))=0),OR(NOT(ISTEXT(F791)),LEN(TRIM(F791))=0),OR(NOT(ISTEXT(J791)),LEN(TRIM(J791))=0)),"Заповніть код, відділ, підсумок і роль",IF(OR(A791&lt;&gt;TRIM(A791),B791&lt;&gt;TRIM(B791),ISNUMBER(FIND("*",A791)),ISNUMBER(FIND("?",A791)),ISNUMBER(FIND("~",A791)),ISNUMBER(FIND("*",B791)),ISNUMBER(FIND("?",B791)),ISNUMBER(FIND("~",B791))),"Перевірте код і відділ",IF(COUNTIF($A$7:$A$806,"="&amp;A791)&gt;1,"Код повторюється",IF(COUNTIFS('Налаштування'!$I$7:$I$18,"="&amp;B791,'Налаштування'!$J$7:$J$18,"Готово")&lt;&gt;1,"Перевірте відділ",IF(NOT(OR(C791="Тижневий",C791="Місячний")),"Оберіть тип",IF(OR(NOT(ISNUMBER(D791)),NOT(ISNUMBER(E791))),"Вкажіть дати",IF(OR(OR(D791&lt;1,D791&gt;2958465,D791&lt;&gt;INT(D791)),OR(E791&lt;1,E791&gt;2958465,E791&lt;&gt;INT(E791)),D791&gt;E791),"Перевірте дати",IF(OR('Налаштування'!$C$4&lt;&gt;"Готово",E791&lt;DATE('Налаштування'!$B$4,1,1),D791&gt;DATE('Налаштування'!$B$4,12,31)),"Перевірте рік",IF(OR(AND(C791="Тижневий",E791-D791&lt;&gt;6),AND(C791="Місячний",OR(YEAR(D791)&lt;&gt;'Налаштування'!$B$4,DAY(D791)&lt;&gt;1,E791&lt;&gt;DATE(YEAR(D791),MONTH(D791)+1,0)))),"Перевірте період",IF(COUNTIFS($B$7:$B$806,"="&amp;B791,$C$7:$C$806,C791,$D$7:$D$806,"&lt;="&amp;E791,$E$7:$E$806,"&gt;="&amp;D791)&gt;1,"Періоди перетинаються","Поля заповнені")))))))))))</x:f>
      </x:c>
      <x:c r="L791" s="11"/>
    </x:row>
    <x:row r="792" ht="40" customHeight="1">
      <x:c r="A792" s="11"/>
      <x:c r="B792" s="11"/>
      <x:c r="C792" s="11"/>
      <x:c r="D792" s="23"/>
      <x:c r="E792" s="23"/>
      <x:c r="F792" s="11"/>
      <x:c r="G792" s="11"/>
      <x:c r="H792" s="11"/>
      <x:c r="I792" s="11"/>
      <x:c r="J792" s="11"/>
      <x:c r="K792" s="12" t="str">
        <x:f>IF(COUNTA(A792:J792,L792)=0,"",IF(OR(OR(NOT(ISTEXT(A792)),LEN(TRIM(A792))=0),OR(NOT(ISTEXT(B792)),LEN(TRIM(B792))=0),OR(NOT(ISTEXT(F792)),LEN(TRIM(F792))=0),OR(NOT(ISTEXT(J792)),LEN(TRIM(J792))=0)),"Заповніть код, відділ, підсумок і роль",IF(OR(A792&lt;&gt;TRIM(A792),B792&lt;&gt;TRIM(B792),ISNUMBER(FIND("*",A792)),ISNUMBER(FIND("?",A792)),ISNUMBER(FIND("~",A792)),ISNUMBER(FIND("*",B792)),ISNUMBER(FIND("?",B792)),ISNUMBER(FIND("~",B792))),"Перевірте код і відділ",IF(COUNTIF($A$7:$A$806,"="&amp;A792)&gt;1,"Код повторюється",IF(COUNTIFS('Налаштування'!$I$7:$I$18,"="&amp;B792,'Налаштування'!$J$7:$J$18,"Готово")&lt;&gt;1,"Перевірте відділ",IF(NOT(OR(C792="Тижневий",C792="Місячний")),"Оберіть тип",IF(OR(NOT(ISNUMBER(D792)),NOT(ISNUMBER(E792))),"Вкажіть дати",IF(OR(OR(D792&lt;1,D792&gt;2958465,D792&lt;&gt;INT(D792)),OR(E792&lt;1,E792&gt;2958465,E792&lt;&gt;INT(E792)),D792&gt;E792),"Перевірте дати",IF(OR('Налаштування'!$C$4&lt;&gt;"Готово",E792&lt;DATE('Налаштування'!$B$4,1,1),D792&gt;DATE('Налаштування'!$B$4,12,31)),"Перевірте рік",IF(OR(AND(C792="Тижневий",E792-D792&lt;&gt;6),AND(C792="Місячний",OR(YEAR(D792)&lt;&gt;'Налаштування'!$B$4,DAY(D792)&lt;&gt;1,E792&lt;&gt;DATE(YEAR(D792),MONTH(D792)+1,0)))),"Перевірте період",IF(COUNTIFS($B$7:$B$806,"="&amp;B792,$C$7:$C$806,C792,$D$7:$D$806,"&lt;="&amp;E792,$E$7:$E$806,"&gt;="&amp;D792)&gt;1,"Періоди перетинаються","Поля заповнені")))))))))))</x:f>
      </x:c>
      <x:c r="L792" s="11"/>
    </x:row>
    <x:row r="793" ht="40" customHeight="1">
      <x:c r="A793" s="11"/>
      <x:c r="B793" s="11"/>
      <x:c r="C793" s="11"/>
      <x:c r="D793" s="23"/>
      <x:c r="E793" s="23"/>
      <x:c r="F793" s="11"/>
      <x:c r="G793" s="11"/>
      <x:c r="H793" s="11"/>
      <x:c r="I793" s="11"/>
      <x:c r="J793" s="11"/>
      <x:c r="K793" s="12" t="str">
        <x:f>IF(COUNTA(A793:J793,L793)=0,"",IF(OR(OR(NOT(ISTEXT(A793)),LEN(TRIM(A793))=0),OR(NOT(ISTEXT(B793)),LEN(TRIM(B793))=0),OR(NOT(ISTEXT(F793)),LEN(TRIM(F793))=0),OR(NOT(ISTEXT(J793)),LEN(TRIM(J793))=0)),"Заповніть код, відділ, підсумок і роль",IF(OR(A793&lt;&gt;TRIM(A793),B793&lt;&gt;TRIM(B793),ISNUMBER(FIND("*",A793)),ISNUMBER(FIND("?",A793)),ISNUMBER(FIND("~",A793)),ISNUMBER(FIND("*",B793)),ISNUMBER(FIND("?",B793)),ISNUMBER(FIND("~",B793))),"Перевірте код і відділ",IF(COUNTIF($A$7:$A$806,"="&amp;A793)&gt;1,"Код повторюється",IF(COUNTIFS('Налаштування'!$I$7:$I$18,"="&amp;B793,'Налаштування'!$J$7:$J$18,"Готово")&lt;&gt;1,"Перевірте відділ",IF(NOT(OR(C793="Тижневий",C793="Місячний")),"Оберіть тип",IF(OR(NOT(ISNUMBER(D793)),NOT(ISNUMBER(E793))),"Вкажіть дати",IF(OR(OR(D793&lt;1,D793&gt;2958465,D793&lt;&gt;INT(D793)),OR(E793&lt;1,E793&gt;2958465,E793&lt;&gt;INT(E793)),D793&gt;E793),"Перевірте дати",IF(OR('Налаштування'!$C$4&lt;&gt;"Готово",E793&lt;DATE('Налаштування'!$B$4,1,1),D793&gt;DATE('Налаштування'!$B$4,12,31)),"Перевірте рік",IF(OR(AND(C793="Тижневий",E793-D793&lt;&gt;6),AND(C793="Місячний",OR(YEAR(D793)&lt;&gt;'Налаштування'!$B$4,DAY(D793)&lt;&gt;1,E793&lt;&gt;DATE(YEAR(D793),MONTH(D793)+1,0)))),"Перевірте період",IF(COUNTIFS($B$7:$B$806,"="&amp;B793,$C$7:$C$806,C793,$D$7:$D$806,"&lt;="&amp;E793,$E$7:$E$806,"&gt;="&amp;D793)&gt;1,"Періоди перетинаються","Поля заповнені")))))))))))</x:f>
      </x:c>
      <x:c r="L793" s="11"/>
    </x:row>
    <x:row r="794" ht="40" customHeight="1">
      <x:c r="A794" s="11"/>
      <x:c r="B794" s="11"/>
      <x:c r="C794" s="11"/>
      <x:c r="D794" s="23"/>
      <x:c r="E794" s="23"/>
      <x:c r="F794" s="11"/>
      <x:c r="G794" s="11"/>
      <x:c r="H794" s="11"/>
      <x:c r="I794" s="11"/>
      <x:c r="J794" s="11"/>
      <x:c r="K794" s="12" t="str">
        <x:f>IF(COUNTA(A794:J794,L794)=0,"",IF(OR(OR(NOT(ISTEXT(A794)),LEN(TRIM(A794))=0),OR(NOT(ISTEXT(B794)),LEN(TRIM(B794))=0),OR(NOT(ISTEXT(F794)),LEN(TRIM(F794))=0),OR(NOT(ISTEXT(J794)),LEN(TRIM(J794))=0)),"Заповніть код, відділ, підсумок і роль",IF(OR(A794&lt;&gt;TRIM(A794),B794&lt;&gt;TRIM(B794),ISNUMBER(FIND("*",A794)),ISNUMBER(FIND("?",A794)),ISNUMBER(FIND("~",A794)),ISNUMBER(FIND("*",B794)),ISNUMBER(FIND("?",B794)),ISNUMBER(FIND("~",B794))),"Перевірте код і відділ",IF(COUNTIF($A$7:$A$806,"="&amp;A794)&gt;1,"Код повторюється",IF(COUNTIFS('Налаштування'!$I$7:$I$18,"="&amp;B794,'Налаштування'!$J$7:$J$18,"Готово")&lt;&gt;1,"Перевірте відділ",IF(NOT(OR(C794="Тижневий",C794="Місячний")),"Оберіть тип",IF(OR(NOT(ISNUMBER(D794)),NOT(ISNUMBER(E794))),"Вкажіть дати",IF(OR(OR(D794&lt;1,D794&gt;2958465,D794&lt;&gt;INT(D794)),OR(E794&lt;1,E794&gt;2958465,E794&lt;&gt;INT(E794)),D794&gt;E794),"Перевірте дати",IF(OR('Налаштування'!$C$4&lt;&gt;"Готово",E794&lt;DATE('Налаштування'!$B$4,1,1),D794&gt;DATE('Налаштування'!$B$4,12,31)),"Перевірте рік",IF(OR(AND(C794="Тижневий",E794-D794&lt;&gt;6),AND(C794="Місячний",OR(YEAR(D794)&lt;&gt;'Налаштування'!$B$4,DAY(D794)&lt;&gt;1,E794&lt;&gt;DATE(YEAR(D794),MONTH(D794)+1,0)))),"Перевірте період",IF(COUNTIFS($B$7:$B$806,"="&amp;B794,$C$7:$C$806,C794,$D$7:$D$806,"&lt;="&amp;E794,$E$7:$E$806,"&gt;="&amp;D794)&gt;1,"Періоди перетинаються","Поля заповнені")))))))))))</x:f>
      </x:c>
      <x:c r="L794" s="11"/>
    </x:row>
    <x:row r="795" ht="40" customHeight="1">
      <x:c r="A795" s="11"/>
      <x:c r="B795" s="11"/>
      <x:c r="C795" s="11"/>
      <x:c r="D795" s="23"/>
      <x:c r="E795" s="23"/>
      <x:c r="F795" s="11"/>
      <x:c r="G795" s="11"/>
      <x:c r="H795" s="11"/>
      <x:c r="I795" s="11"/>
      <x:c r="J795" s="11"/>
      <x:c r="K795" s="12" t="str">
        <x:f>IF(COUNTA(A795:J795,L795)=0,"",IF(OR(OR(NOT(ISTEXT(A795)),LEN(TRIM(A795))=0),OR(NOT(ISTEXT(B795)),LEN(TRIM(B795))=0),OR(NOT(ISTEXT(F795)),LEN(TRIM(F795))=0),OR(NOT(ISTEXT(J795)),LEN(TRIM(J795))=0)),"Заповніть код, відділ, підсумок і роль",IF(OR(A795&lt;&gt;TRIM(A795),B795&lt;&gt;TRIM(B795),ISNUMBER(FIND("*",A795)),ISNUMBER(FIND("?",A795)),ISNUMBER(FIND("~",A795)),ISNUMBER(FIND("*",B795)),ISNUMBER(FIND("?",B795)),ISNUMBER(FIND("~",B795))),"Перевірте код і відділ",IF(COUNTIF($A$7:$A$806,"="&amp;A795)&gt;1,"Код повторюється",IF(COUNTIFS('Налаштування'!$I$7:$I$18,"="&amp;B795,'Налаштування'!$J$7:$J$18,"Готово")&lt;&gt;1,"Перевірте відділ",IF(NOT(OR(C795="Тижневий",C795="Місячний")),"Оберіть тип",IF(OR(NOT(ISNUMBER(D795)),NOT(ISNUMBER(E795))),"Вкажіть дати",IF(OR(OR(D795&lt;1,D795&gt;2958465,D795&lt;&gt;INT(D795)),OR(E795&lt;1,E795&gt;2958465,E795&lt;&gt;INT(E795)),D795&gt;E795),"Перевірте дати",IF(OR('Налаштування'!$C$4&lt;&gt;"Готово",E795&lt;DATE('Налаштування'!$B$4,1,1),D795&gt;DATE('Налаштування'!$B$4,12,31)),"Перевірте рік",IF(OR(AND(C795="Тижневий",E795-D795&lt;&gt;6),AND(C795="Місячний",OR(YEAR(D795)&lt;&gt;'Налаштування'!$B$4,DAY(D795)&lt;&gt;1,E795&lt;&gt;DATE(YEAR(D795),MONTH(D795)+1,0)))),"Перевірте період",IF(COUNTIFS($B$7:$B$806,"="&amp;B795,$C$7:$C$806,C795,$D$7:$D$806,"&lt;="&amp;E795,$E$7:$E$806,"&gt;="&amp;D795)&gt;1,"Періоди перетинаються","Поля заповнені")))))))))))</x:f>
      </x:c>
      <x:c r="L795" s="11"/>
    </x:row>
    <x:row r="796" ht="40" customHeight="1">
      <x:c r="A796" s="11"/>
      <x:c r="B796" s="11"/>
      <x:c r="C796" s="11"/>
      <x:c r="D796" s="23"/>
      <x:c r="E796" s="23"/>
      <x:c r="F796" s="11"/>
      <x:c r="G796" s="11"/>
      <x:c r="H796" s="11"/>
      <x:c r="I796" s="11"/>
      <x:c r="J796" s="11"/>
      <x:c r="K796" s="12" t="str">
        <x:f>IF(COUNTA(A796:J796,L796)=0,"",IF(OR(OR(NOT(ISTEXT(A796)),LEN(TRIM(A796))=0),OR(NOT(ISTEXT(B796)),LEN(TRIM(B796))=0),OR(NOT(ISTEXT(F796)),LEN(TRIM(F796))=0),OR(NOT(ISTEXT(J796)),LEN(TRIM(J796))=0)),"Заповніть код, відділ, підсумок і роль",IF(OR(A796&lt;&gt;TRIM(A796),B796&lt;&gt;TRIM(B796),ISNUMBER(FIND("*",A796)),ISNUMBER(FIND("?",A796)),ISNUMBER(FIND("~",A796)),ISNUMBER(FIND("*",B796)),ISNUMBER(FIND("?",B796)),ISNUMBER(FIND("~",B796))),"Перевірте код і відділ",IF(COUNTIF($A$7:$A$806,"="&amp;A796)&gt;1,"Код повторюється",IF(COUNTIFS('Налаштування'!$I$7:$I$18,"="&amp;B796,'Налаштування'!$J$7:$J$18,"Готово")&lt;&gt;1,"Перевірте відділ",IF(NOT(OR(C796="Тижневий",C796="Місячний")),"Оберіть тип",IF(OR(NOT(ISNUMBER(D796)),NOT(ISNUMBER(E796))),"Вкажіть дати",IF(OR(OR(D796&lt;1,D796&gt;2958465,D796&lt;&gt;INT(D796)),OR(E796&lt;1,E796&gt;2958465,E796&lt;&gt;INT(E796)),D796&gt;E796),"Перевірте дати",IF(OR('Налаштування'!$C$4&lt;&gt;"Готово",E796&lt;DATE('Налаштування'!$B$4,1,1),D796&gt;DATE('Налаштування'!$B$4,12,31)),"Перевірте рік",IF(OR(AND(C796="Тижневий",E796-D796&lt;&gt;6),AND(C796="Місячний",OR(YEAR(D796)&lt;&gt;'Налаштування'!$B$4,DAY(D796)&lt;&gt;1,E796&lt;&gt;DATE(YEAR(D796),MONTH(D796)+1,0)))),"Перевірте період",IF(COUNTIFS($B$7:$B$806,"="&amp;B796,$C$7:$C$806,C796,$D$7:$D$806,"&lt;="&amp;E796,$E$7:$E$806,"&gt;="&amp;D796)&gt;1,"Періоди перетинаються","Поля заповнені")))))))))))</x:f>
      </x:c>
      <x:c r="L796" s="11"/>
    </x:row>
    <x:row r="797" ht="40" customHeight="1">
      <x:c r="A797" s="11"/>
      <x:c r="B797" s="11"/>
      <x:c r="C797" s="11"/>
      <x:c r="D797" s="23"/>
      <x:c r="E797" s="23"/>
      <x:c r="F797" s="11"/>
      <x:c r="G797" s="11"/>
      <x:c r="H797" s="11"/>
      <x:c r="I797" s="11"/>
      <x:c r="J797" s="11"/>
      <x:c r="K797" s="12" t="str">
        <x:f>IF(COUNTA(A797:J797,L797)=0,"",IF(OR(OR(NOT(ISTEXT(A797)),LEN(TRIM(A797))=0),OR(NOT(ISTEXT(B797)),LEN(TRIM(B797))=0),OR(NOT(ISTEXT(F797)),LEN(TRIM(F797))=0),OR(NOT(ISTEXT(J797)),LEN(TRIM(J797))=0)),"Заповніть код, відділ, підсумок і роль",IF(OR(A797&lt;&gt;TRIM(A797),B797&lt;&gt;TRIM(B797),ISNUMBER(FIND("*",A797)),ISNUMBER(FIND("?",A797)),ISNUMBER(FIND("~",A797)),ISNUMBER(FIND("*",B797)),ISNUMBER(FIND("?",B797)),ISNUMBER(FIND("~",B797))),"Перевірте код і відділ",IF(COUNTIF($A$7:$A$806,"="&amp;A797)&gt;1,"Код повторюється",IF(COUNTIFS('Налаштування'!$I$7:$I$18,"="&amp;B797,'Налаштування'!$J$7:$J$18,"Готово")&lt;&gt;1,"Перевірте відділ",IF(NOT(OR(C797="Тижневий",C797="Місячний")),"Оберіть тип",IF(OR(NOT(ISNUMBER(D797)),NOT(ISNUMBER(E797))),"Вкажіть дати",IF(OR(OR(D797&lt;1,D797&gt;2958465,D797&lt;&gt;INT(D797)),OR(E797&lt;1,E797&gt;2958465,E797&lt;&gt;INT(E797)),D797&gt;E797),"Перевірте дати",IF(OR('Налаштування'!$C$4&lt;&gt;"Готово",E797&lt;DATE('Налаштування'!$B$4,1,1),D797&gt;DATE('Налаштування'!$B$4,12,31)),"Перевірте рік",IF(OR(AND(C797="Тижневий",E797-D797&lt;&gt;6),AND(C797="Місячний",OR(YEAR(D797)&lt;&gt;'Налаштування'!$B$4,DAY(D797)&lt;&gt;1,E797&lt;&gt;DATE(YEAR(D797),MONTH(D797)+1,0)))),"Перевірте період",IF(COUNTIFS($B$7:$B$806,"="&amp;B797,$C$7:$C$806,C797,$D$7:$D$806,"&lt;="&amp;E797,$E$7:$E$806,"&gt;="&amp;D797)&gt;1,"Періоди перетинаються","Поля заповнені")))))))))))</x:f>
      </x:c>
      <x:c r="L797" s="11"/>
    </x:row>
    <x:row r="798" ht="40" customHeight="1">
      <x:c r="A798" s="11"/>
      <x:c r="B798" s="11"/>
      <x:c r="C798" s="11"/>
      <x:c r="D798" s="23"/>
      <x:c r="E798" s="23"/>
      <x:c r="F798" s="11"/>
      <x:c r="G798" s="11"/>
      <x:c r="H798" s="11"/>
      <x:c r="I798" s="11"/>
      <x:c r="J798" s="11"/>
      <x:c r="K798" s="12" t="str">
        <x:f>IF(COUNTA(A798:J798,L798)=0,"",IF(OR(OR(NOT(ISTEXT(A798)),LEN(TRIM(A798))=0),OR(NOT(ISTEXT(B798)),LEN(TRIM(B798))=0),OR(NOT(ISTEXT(F798)),LEN(TRIM(F798))=0),OR(NOT(ISTEXT(J798)),LEN(TRIM(J798))=0)),"Заповніть код, відділ, підсумок і роль",IF(OR(A798&lt;&gt;TRIM(A798),B798&lt;&gt;TRIM(B798),ISNUMBER(FIND("*",A798)),ISNUMBER(FIND("?",A798)),ISNUMBER(FIND("~",A798)),ISNUMBER(FIND("*",B798)),ISNUMBER(FIND("?",B798)),ISNUMBER(FIND("~",B798))),"Перевірте код і відділ",IF(COUNTIF($A$7:$A$806,"="&amp;A798)&gt;1,"Код повторюється",IF(COUNTIFS('Налаштування'!$I$7:$I$18,"="&amp;B798,'Налаштування'!$J$7:$J$18,"Готово")&lt;&gt;1,"Перевірте відділ",IF(NOT(OR(C798="Тижневий",C798="Місячний")),"Оберіть тип",IF(OR(NOT(ISNUMBER(D798)),NOT(ISNUMBER(E798))),"Вкажіть дати",IF(OR(OR(D798&lt;1,D798&gt;2958465,D798&lt;&gt;INT(D798)),OR(E798&lt;1,E798&gt;2958465,E798&lt;&gt;INT(E798)),D798&gt;E798),"Перевірте дати",IF(OR('Налаштування'!$C$4&lt;&gt;"Готово",E798&lt;DATE('Налаштування'!$B$4,1,1),D798&gt;DATE('Налаштування'!$B$4,12,31)),"Перевірте рік",IF(OR(AND(C798="Тижневий",E798-D798&lt;&gt;6),AND(C798="Місячний",OR(YEAR(D798)&lt;&gt;'Налаштування'!$B$4,DAY(D798)&lt;&gt;1,E798&lt;&gt;DATE(YEAR(D798),MONTH(D798)+1,0)))),"Перевірте період",IF(COUNTIFS($B$7:$B$806,"="&amp;B798,$C$7:$C$806,C798,$D$7:$D$806,"&lt;="&amp;E798,$E$7:$E$806,"&gt;="&amp;D798)&gt;1,"Періоди перетинаються","Поля заповнені")))))))))))</x:f>
      </x:c>
      <x:c r="L798" s="11"/>
    </x:row>
    <x:row r="799" ht="40" customHeight="1">
      <x:c r="A799" s="11"/>
      <x:c r="B799" s="11"/>
      <x:c r="C799" s="11"/>
      <x:c r="D799" s="23"/>
      <x:c r="E799" s="23"/>
      <x:c r="F799" s="11"/>
      <x:c r="G799" s="11"/>
      <x:c r="H799" s="11"/>
      <x:c r="I799" s="11"/>
      <x:c r="J799" s="11"/>
      <x:c r="K799" s="12" t="str">
        <x:f>IF(COUNTA(A799:J799,L799)=0,"",IF(OR(OR(NOT(ISTEXT(A799)),LEN(TRIM(A799))=0),OR(NOT(ISTEXT(B799)),LEN(TRIM(B799))=0),OR(NOT(ISTEXT(F799)),LEN(TRIM(F799))=0),OR(NOT(ISTEXT(J799)),LEN(TRIM(J799))=0)),"Заповніть код, відділ, підсумок і роль",IF(OR(A799&lt;&gt;TRIM(A799),B799&lt;&gt;TRIM(B799),ISNUMBER(FIND("*",A799)),ISNUMBER(FIND("?",A799)),ISNUMBER(FIND("~",A799)),ISNUMBER(FIND("*",B799)),ISNUMBER(FIND("?",B799)),ISNUMBER(FIND("~",B799))),"Перевірте код і відділ",IF(COUNTIF($A$7:$A$806,"="&amp;A799)&gt;1,"Код повторюється",IF(COUNTIFS('Налаштування'!$I$7:$I$18,"="&amp;B799,'Налаштування'!$J$7:$J$18,"Готово")&lt;&gt;1,"Перевірте відділ",IF(NOT(OR(C799="Тижневий",C799="Місячний")),"Оберіть тип",IF(OR(NOT(ISNUMBER(D799)),NOT(ISNUMBER(E799))),"Вкажіть дати",IF(OR(OR(D799&lt;1,D799&gt;2958465,D799&lt;&gt;INT(D799)),OR(E799&lt;1,E799&gt;2958465,E799&lt;&gt;INT(E799)),D799&gt;E799),"Перевірте дати",IF(OR('Налаштування'!$C$4&lt;&gt;"Готово",E799&lt;DATE('Налаштування'!$B$4,1,1),D799&gt;DATE('Налаштування'!$B$4,12,31)),"Перевірте рік",IF(OR(AND(C799="Тижневий",E799-D799&lt;&gt;6),AND(C799="Місячний",OR(YEAR(D799)&lt;&gt;'Налаштування'!$B$4,DAY(D799)&lt;&gt;1,E799&lt;&gt;DATE(YEAR(D799),MONTH(D799)+1,0)))),"Перевірте період",IF(COUNTIFS($B$7:$B$806,"="&amp;B799,$C$7:$C$806,C799,$D$7:$D$806,"&lt;="&amp;E799,$E$7:$E$806,"&gt;="&amp;D799)&gt;1,"Періоди перетинаються","Поля заповнені")))))))))))</x:f>
      </x:c>
      <x:c r="L799" s="11"/>
    </x:row>
    <x:row r="800" ht="40" customHeight="1">
      <x:c r="A800" s="11"/>
      <x:c r="B800" s="11"/>
      <x:c r="C800" s="11"/>
      <x:c r="D800" s="23"/>
      <x:c r="E800" s="23"/>
      <x:c r="F800" s="11"/>
      <x:c r="G800" s="11"/>
      <x:c r="H800" s="11"/>
      <x:c r="I800" s="11"/>
      <x:c r="J800" s="11"/>
      <x:c r="K800" s="12" t="str">
        <x:f>IF(COUNTA(A800:J800,L800)=0,"",IF(OR(OR(NOT(ISTEXT(A800)),LEN(TRIM(A800))=0),OR(NOT(ISTEXT(B800)),LEN(TRIM(B800))=0),OR(NOT(ISTEXT(F800)),LEN(TRIM(F800))=0),OR(NOT(ISTEXT(J800)),LEN(TRIM(J800))=0)),"Заповніть код, відділ, підсумок і роль",IF(OR(A800&lt;&gt;TRIM(A800),B800&lt;&gt;TRIM(B800),ISNUMBER(FIND("*",A800)),ISNUMBER(FIND("?",A800)),ISNUMBER(FIND("~",A800)),ISNUMBER(FIND("*",B800)),ISNUMBER(FIND("?",B800)),ISNUMBER(FIND("~",B800))),"Перевірте код і відділ",IF(COUNTIF($A$7:$A$806,"="&amp;A800)&gt;1,"Код повторюється",IF(COUNTIFS('Налаштування'!$I$7:$I$18,"="&amp;B800,'Налаштування'!$J$7:$J$18,"Готово")&lt;&gt;1,"Перевірте відділ",IF(NOT(OR(C800="Тижневий",C800="Місячний")),"Оберіть тип",IF(OR(NOT(ISNUMBER(D800)),NOT(ISNUMBER(E800))),"Вкажіть дати",IF(OR(OR(D800&lt;1,D800&gt;2958465,D800&lt;&gt;INT(D800)),OR(E800&lt;1,E800&gt;2958465,E800&lt;&gt;INT(E800)),D800&gt;E800),"Перевірте дати",IF(OR('Налаштування'!$C$4&lt;&gt;"Готово",E800&lt;DATE('Налаштування'!$B$4,1,1),D800&gt;DATE('Налаштування'!$B$4,12,31)),"Перевірте рік",IF(OR(AND(C800="Тижневий",E800-D800&lt;&gt;6),AND(C800="Місячний",OR(YEAR(D800)&lt;&gt;'Налаштування'!$B$4,DAY(D800)&lt;&gt;1,E800&lt;&gt;DATE(YEAR(D800),MONTH(D800)+1,0)))),"Перевірте період",IF(COUNTIFS($B$7:$B$806,"="&amp;B800,$C$7:$C$806,C800,$D$7:$D$806,"&lt;="&amp;E800,$E$7:$E$806,"&gt;="&amp;D800)&gt;1,"Періоди перетинаються","Поля заповнені")))))))))))</x:f>
      </x:c>
      <x:c r="L800" s="11"/>
    </x:row>
    <x:row r="801" ht="40" customHeight="1">
      <x:c r="A801" s="11"/>
      <x:c r="B801" s="11"/>
      <x:c r="C801" s="11"/>
      <x:c r="D801" s="23"/>
      <x:c r="E801" s="23"/>
      <x:c r="F801" s="11"/>
      <x:c r="G801" s="11"/>
      <x:c r="H801" s="11"/>
      <x:c r="I801" s="11"/>
      <x:c r="J801" s="11"/>
      <x:c r="K801" s="12" t="str">
        <x:f>IF(COUNTA(A801:J801,L801)=0,"",IF(OR(OR(NOT(ISTEXT(A801)),LEN(TRIM(A801))=0),OR(NOT(ISTEXT(B801)),LEN(TRIM(B801))=0),OR(NOT(ISTEXT(F801)),LEN(TRIM(F801))=0),OR(NOT(ISTEXT(J801)),LEN(TRIM(J801))=0)),"Заповніть код, відділ, підсумок і роль",IF(OR(A801&lt;&gt;TRIM(A801),B801&lt;&gt;TRIM(B801),ISNUMBER(FIND("*",A801)),ISNUMBER(FIND("?",A801)),ISNUMBER(FIND("~",A801)),ISNUMBER(FIND("*",B801)),ISNUMBER(FIND("?",B801)),ISNUMBER(FIND("~",B801))),"Перевірте код і відділ",IF(COUNTIF($A$7:$A$806,"="&amp;A801)&gt;1,"Код повторюється",IF(COUNTIFS('Налаштування'!$I$7:$I$18,"="&amp;B801,'Налаштування'!$J$7:$J$18,"Готово")&lt;&gt;1,"Перевірте відділ",IF(NOT(OR(C801="Тижневий",C801="Місячний")),"Оберіть тип",IF(OR(NOT(ISNUMBER(D801)),NOT(ISNUMBER(E801))),"Вкажіть дати",IF(OR(OR(D801&lt;1,D801&gt;2958465,D801&lt;&gt;INT(D801)),OR(E801&lt;1,E801&gt;2958465,E801&lt;&gt;INT(E801)),D801&gt;E801),"Перевірте дати",IF(OR('Налаштування'!$C$4&lt;&gt;"Готово",E801&lt;DATE('Налаштування'!$B$4,1,1),D801&gt;DATE('Налаштування'!$B$4,12,31)),"Перевірте рік",IF(OR(AND(C801="Тижневий",E801-D801&lt;&gt;6),AND(C801="Місячний",OR(YEAR(D801)&lt;&gt;'Налаштування'!$B$4,DAY(D801)&lt;&gt;1,E801&lt;&gt;DATE(YEAR(D801),MONTH(D801)+1,0)))),"Перевірте період",IF(COUNTIFS($B$7:$B$806,"="&amp;B801,$C$7:$C$806,C801,$D$7:$D$806,"&lt;="&amp;E801,$E$7:$E$806,"&gt;="&amp;D801)&gt;1,"Періоди перетинаються","Поля заповнені")))))))))))</x:f>
      </x:c>
      <x:c r="L801" s="11"/>
    </x:row>
    <x:row r="802" ht="40" customHeight="1">
      <x:c r="A802" s="11"/>
      <x:c r="B802" s="11"/>
      <x:c r="C802" s="11"/>
      <x:c r="D802" s="23"/>
      <x:c r="E802" s="23"/>
      <x:c r="F802" s="11"/>
      <x:c r="G802" s="11"/>
      <x:c r="H802" s="11"/>
      <x:c r="I802" s="11"/>
      <x:c r="J802" s="11"/>
      <x:c r="K802" s="12" t="str">
        <x:f>IF(COUNTA(A802:J802,L802)=0,"",IF(OR(OR(NOT(ISTEXT(A802)),LEN(TRIM(A802))=0),OR(NOT(ISTEXT(B802)),LEN(TRIM(B802))=0),OR(NOT(ISTEXT(F802)),LEN(TRIM(F802))=0),OR(NOT(ISTEXT(J802)),LEN(TRIM(J802))=0)),"Заповніть код, відділ, підсумок і роль",IF(OR(A802&lt;&gt;TRIM(A802),B802&lt;&gt;TRIM(B802),ISNUMBER(FIND("*",A802)),ISNUMBER(FIND("?",A802)),ISNUMBER(FIND("~",A802)),ISNUMBER(FIND("*",B802)),ISNUMBER(FIND("?",B802)),ISNUMBER(FIND("~",B802))),"Перевірте код і відділ",IF(COUNTIF($A$7:$A$806,"="&amp;A802)&gt;1,"Код повторюється",IF(COUNTIFS('Налаштування'!$I$7:$I$18,"="&amp;B802,'Налаштування'!$J$7:$J$18,"Готово")&lt;&gt;1,"Перевірте відділ",IF(NOT(OR(C802="Тижневий",C802="Місячний")),"Оберіть тип",IF(OR(NOT(ISNUMBER(D802)),NOT(ISNUMBER(E802))),"Вкажіть дати",IF(OR(OR(D802&lt;1,D802&gt;2958465,D802&lt;&gt;INT(D802)),OR(E802&lt;1,E802&gt;2958465,E802&lt;&gt;INT(E802)),D802&gt;E802),"Перевірте дати",IF(OR('Налаштування'!$C$4&lt;&gt;"Готово",E802&lt;DATE('Налаштування'!$B$4,1,1),D802&gt;DATE('Налаштування'!$B$4,12,31)),"Перевірте рік",IF(OR(AND(C802="Тижневий",E802-D802&lt;&gt;6),AND(C802="Місячний",OR(YEAR(D802)&lt;&gt;'Налаштування'!$B$4,DAY(D802)&lt;&gt;1,E802&lt;&gt;DATE(YEAR(D802),MONTH(D802)+1,0)))),"Перевірте період",IF(COUNTIFS($B$7:$B$806,"="&amp;B802,$C$7:$C$806,C802,$D$7:$D$806,"&lt;="&amp;E802,$E$7:$E$806,"&gt;="&amp;D802)&gt;1,"Періоди перетинаються","Поля заповнені")))))))))))</x:f>
      </x:c>
      <x:c r="L802" s="11"/>
    </x:row>
    <x:row r="803" ht="40" customHeight="1">
      <x:c r="A803" s="11"/>
      <x:c r="B803" s="11"/>
      <x:c r="C803" s="11"/>
      <x:c r="D803" s="23"/>
      <x:c r="E803" s="23"/>
      <x:c r="F803" s="11"/>
      <x:c r="G803" s="11"/>
      <x:c r="H803" s="11"/>
      <x:c r="I803" s="11"/>
      <x:c r="J803" s="11"/>
      <x:c r="K803" s="12" t="str">
        <x:f>IF(COUNTA(A803:J803,L803)=0,"",IF(OR(OR(NOT(ISTEXT(A803)),LEN(TRIM(A803))=0),OR(NOT(ISTEXT(B803)),LEN(TRIM(B803))=0),OR(NOT(ISTEXT(F803)),LEN(TRIM(F803))=0),OR(NOT(ISTEXT(J803)),LEN(TRIM(J803))=0)),"Заповніть код, відділ, підсумок і роль",IF(OR(A803&lt;&gt;TRIM(A803),B803&lt;&gt;TRIM(B803),ISNUMBER(FIND("*",A803)),ISNUMBER(FIND("?",A803)),ISNUMBER(FIND("~",A803)),ISNUMBER(FIND("*",B803)),ISNUMBER(FIND("?",B803)),ISNUMBER(FIND("~",B803))),"Перевірте код і відділ",IF(COUNTIF($A$7:$A$806,"="&amp;A803)&gt;1,"Код повторюється",IF(COUNTIFS('Налаштування'!$I$7:$I$18,"="&amp;B803,'Налаштування'!$J$7:$J$18,"Готово")&lt;&gt;1,"Перевірте відділ",IF(NOT(OR(C803="Тижневий",C803="Місячний")),"Оберіть тип",IF(OR(NOT(ISNUMBER(D803)),NOT(ISNUMBER(E803))),"Вкажіть дати",IF(OR(OR(D803&lt;1,D803&gt;2958465,D803&lt;&gt;INT(D803)),OR(E803&lt;1,E803&gt;2958465,E803&lt;&gt;INT(E803)),D803&gt;E803),"Перевірте дати",IF(OR('Налаштування'!$C$4&lt;&gt;"Готово",E803&lt;DATE('Налаштування'!$B$4,1,1),D803&gt;DATE('Налаштування'!$B$4,12,31)),"Перевірте рік",IF(OR(AND(C803="Тижневий",E803-D803&lt;&gt;6),AND(C803="Місячний",OR(YEAR(D803)&lt;&gt;'Налаштування'!$B$4,DAY(D803)&lt;&gt;1,E803&lt;&gt;DATE(YEAR(D803),MONTH(D803)+1,0)))),"Перевірте період",IF(COUNTIFS($B$7:$B$806,"="&amp;B803,$C$7:$C$806,C803,$D$7:$D$806,"&lt;="&amp;E803,$E$7:$E$806,"&gt;="&amp;D803)&gt;1,"Періоди перетинаються","Поля заповнені")))))))))))</x:f>
      </x:c>
      <x:c r="L803" s="11"/>
    </x:row>
    <x:row r="804" ht="40" customHeight="1">
      <x:c r="A804" s="11"/>
      <x:c r="B804" s="11"/>
      <x:c r="C804" s="11"/>
      <x:c r="D804" s="23"/>
      <x:c r="E804" s="23"/>
      <x:c r="F804" s="11"/>
      <x:c r="G804" s="11"/>
      <x:c r="H804" s="11"/>
      <x:c r="I804" s="11"/>
      <x:c r="J804" s="11"/>
      <x:c r="K804" s="12" t="str">
        <x:f>IF(COUNTA(A804:J804,L804)=0,"",IF(OR(OR(NOT(ISTEXT(A804)),LEN(TRIM(A804))=0),OR(NOT(ISTEXT(B804)),LEN(TRIM(B804))=0),OR(NOT(ISTEXT(F804)),LEN(TRIM(F804))=0),OR(NOT(ISTEXT(J804)),LEN(TRIM(J804))=0)),"Заповніть код, відділ, підсумок і роль",IF(OR(A804&lt;&gt;TRIM(A804),B804&lt;&gt;TRIM(B804),ISNUMBER(FIND("*",A804)),ISNUMBER(FIND("?",A804)),ISNUMBER(FIND("~",A804)),ISNUMBER(FIND("*",B804)),ISNUMBER(FIND("?",B804)),ISNUMBER(FIND("~",B804))),"Перевірте код і відділ",IF(COUNTIF($A$7:$A$806,"="&amp;A804)&gt;1,"Код повторюється",IF(COUNTIFS('Налаштування'!$I$7:$I$18,"="&amp;B804,'Налаштування'!$J$7:$J$18,"Готово")&lt;&gt;1,"Перевірте відділ",IF(NOT(OR(C804="Тижневий",C804="Місячний")),"Оберіть тип",IF(OR(NOT(ISNUMBER(D804)),NOT(ISNUMBER(E804))),"Вкажіть дати",IF(OR(OR(D804&lt;1,D804&gt;2958465,D804&lt;&gt;INT(D804)),OR(E804&lt;1,E804&gt;2958465,E804&lt;&gt;INT(E804)),D804&gt;E804),"Перевірте дати",IF(OR('Налаштування'!$C$4&lt;&gt;"Готово",E804&lt;DATE('Налаштування'!$B$4,1,1),D804&gt;DATE('Налаштування'!$B$4,12,31)),"Перевірте рік",IF(OR(AND(C804="Тижневий",E804-D804&lt;&gt;6),AND(C804="Місячний",OR(YEAR(D804)&lt;&gt;'Налаштування'!$B$4,DAY(D804)&lt;&gt;1,E804&lt;&gt;DATE(YEAR(D804),MONTH(D804)+1,0)))),"Перевірте період",IF(COUNTIFS($B$7:$B$806,"="&amp;B804,$C$7:$C$806,C804,$D$7:$D$806,"&lt;="&amp;E804,$E$7:$E$806,"&gt;="&amp;D804)&gt;1,"Періоди перетинаються","Поля заповнені")))))))))))</x:f>
      </x:c>
      <x:c r="L804" s="11"/>
    </x:row>
    <x:row r="805" ht="40" customHeight="1">
      <x:c r="A805" s="11"/>
      <x:c r="B805" s="11"/>
      <x:c r="C805" s="11"/>
      <x:c r="D805" s="23"/>
      <x:c r="E805" s="23"/>
      <x:c r="F805" s="11"/>
      <x:c r="G805" s="11"/>
      <x:c r="H805" s="11"/>
      <x:c r="I805" s="11"/>
      <x:c r="J805" s="11"/>
      <x:c r="K805" s="12" t="str">
        <x:f>IF(COUNTA(A805:J805,L805)=0,"",IF(OR(OR(NOT(ISTEXT(A805)),LEN(TRIM(A805))=0),OR(NOT(ISTEXT(B805)),LEN(TRIM(B805))=0),OR(NOT(ISTEXT(F805)),LEN(TRIM(F805))=0),OR(NOT(ISTEXT(J805)),LEN(TRIM(J805))=0)),"Заповніть код, відділ, підсумок і роль",IF(OR(A805&lt;&gt;TRIM(A805),B805&lt;&gt;TRIM(B805),ISNUMBER(FIND("*",A805)),ISNUMBER(FIND("?",A805)),ISNUMBER(FIND("~",A805)),ISNUMBER(FIND("*",B805)),ISNUMBER(FIND("?",B805)),ISNUMBER(FIND("~",B805))),"Перевірте код і відділ",IF(COUNTIF($A$7:$A$806,"="&amp;A805)&gt;1,"Код повторюється",IF(COUNTIFS('Налаштування'!$I$7:$I$18,"="&amp;B805,'Налаштування'!$J$7:$J$18,"Готово")&lt;&gt;1,"Перевірте відділ",IF(NOT(OR(C805="Тижневий",C805="Місячний")),"Оберіть тип",IF(OR(NOT(ISNUMBER(D805)),NOT(ISNUMBER(E805))),"Вкажіть дати",IF(OR(OR(D805&lt;1,D805&gt;2958465,D805&lt;&gt;INT(D805)),OR(E805&lt;1,E805&gt;2958465,E805&lt;&gt;INT(E805)),D805&gt;E805),"Перевірте дати",IF(OR('Налаштування'!$C$4&lt;&gt;"Готово",E805&lt;DATE('Налаштування'!$B$4,1,1),D805&gt;DATE('Налаштування'!$B$4,12,31)),"Перевірте рік",IF(OR(AND(C805="Тижневий",E805-D805&lt;&gt;6),AND(C805="Місячний",OR(YEAR(D805)&lt;&gt;'Налаштування'!$B$4,DAY(D805)&lt;&gt;1,E805&lt;&gt;DATE(YEAR(D805),MONTH(D805)+1,0)))),"Перевірте період",IF(COUNTIFS($B$7:$B$806,"="&amp;B805,$C$7:$C$806,C805,$D$7:$D$806,"&lt;="&amp;E805,$E$7:$E$806,"&gt;="&amp;D805)&gt;1,"Періоди перетинаються","Поля заповнені")))))))))))</x:f>
      </x:c>
      <x:c r="L805" s="11"/>
    </x:row>
    <x:row r="806" ht="40" customHeight="1">
      <x:c r="A806" s="11"/>
      <x:c r="B806" s="11"/>
      <x:c r="C806" s="11"/>
      <x:c r="D806" s="23"/>
      <x:c r="E806" s="23"/>
      <x:c r="F806" s="11"/>
      <x:c r="G806" s="11"/>
      <x:c r="H806" s="11"/>
      <x:c r="I806" s="11"/>
      <x:c r="J806" s="11"/>
      <x:c r="K806" s="12" t="str">
        <x:f>IF(COUNTA(A806:J806,L806)=0,"",IF(OR(OR(NOT(ISTEXT(A806)),LEN(TRIM(A806))=0),OR(NOT(ISTEXT(B806)),LEN(TRIM(B806))=0),OR(NOT(ISTEXT(F806)),LEN(TRIM(F806))=0),OR(NOT(ISTEXT(J806)),LEN(TRIM(J806))=0)),"Заповніть код, відділ, підсумок і роль",IF(OR(A806&lt;&gt;TRIM(A806),B806&lt;&gt;TRIM(B806),ISNUMBER(FIND("*",A806)),ISNUMBER(FIND("?",A806)),ISNUMBER(FIND("~",A806)),ISNUMBER(FIND("*",B806)),ISNUMBER(FIND("?",B806)),ISNUMBER(FIND("~",B806))),"Перевірте код і відділ",IF(COUNTIF($A$7:$A$806,"="&amp;A806)&gt;1,"Код повторюється",IF(COUNTIFS('Налаштування'!$I$7:$I$18,"="&amp;B806,'Налаштування'!$J$7:$J$18,"Готово")&lt;&gt;1,"Перевірте відділ",IF(NOT(OR(C806="Тижневий",C806="Місячний")),"Оберіть тип",IF(OR(NOT(ISNUMBER(D806)),NOT(ISNUMBER(E806))),"Вкажіть дати",IF(OR(OR(D806&lt;1,D806&gt;2958465,D806&lt;&gt;INT(D806)),OR(E806&lt;1,E806&gt;2958465,E806&lt;&gt;INT(E806)),D806&gt;E806),"Перевірте дати",IF(OR('Налаштування'!$C$4&lt;&gt;"Готово",E806&lt;DATE('Налаштування'!$B$4,1,1),D806&gt;DATE('Налаштування'!$B$4,12,31)),"Перевірте рік",IF(OR(AND(C806="Тижневий",E806-D806&lt;&gt;6),AND(C806="Місячний",OR(YEAR(D806)&lt;&gt;'Налаштування'!$B$4,DAY(D806)&lt;&gt;1,E806&lt;&gt;DATE(YEAR(D806),MONTH(D806)+1,0)))),"Перевірте період",IF(COUNTIFS($B$7:$B$806,"="&amp;B806,$C$7:$C$806,C806,$D$7:$D$806,"&lt;="&amp;E806,$E$7:$E$806,"&gt;="&amp;D806)&gt;1,"Періоди перетинаються","Поля заповнені")))))))))))</x:f>
      </x:c>
      <x:c r="L806" s="11"/>
    </x:row>
  </x:sheetData>
  <x:mergeCells>
    <x:mergeCell ref="A1:H1"/>
    <x:mergeCell ref="A2:H2"/>
    <x:mergeCell ref="A5:L5"/>
  </x:mergeCells>
  <x:dataValidations count="1">
    <x:dataValidation type="list" sqref="C7:C806">
      <x:formula1>"Тижневий,Місячний"</x:formula1>
    </x:dataValidation>
  </x:dataValidations>
  <x:pageMargins left="0.7" right="0.7" top="0.75" bottom="0.75" header="0.3" footer="0.3"/>
  <x:drawing xmlns:r="http://schemas.openxmlformats.org/officeDocument/2006/relationships" r:id="R24758e7e4d504f83"/>
  <x:tableParts count="1">
    <x:tablePart xmlns:r="http://schemas.openxmlformats.org/officeDocument/2006/relationships" r:id="R65281b1cc32440f0"/>
  </x:tableParts>
</x:worksheet>
</file>